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I:\__Projekce\2021\36_2021_Kozina\PD\G\"/>
    </mc:Choice>
  </mc:AlternateContent>
  <xr:revisionPtr revIDLastSave="0" documentId="13_ncr:1_{804E6377-3904-4FBF-A64B-95FC476503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zakázky" sheetId="1" r:id="rId1"/>
    <sheet name="01.1 - Technologická část..." sheetId="2" r:id="rId2"/>
    <sheet name="01.2 - Stavební část - URS" sheetId="3" r:id="rId3"/>
    <sheet name="01.3 - Demontáže" sheetId="4" r:id="rId4"/>
    <sheet name="01.4 - Dodávky SSZT - NEO..." sheetId="5" r:id="rId5"/>
    <sheet name="02.1 - Počítače náprav" sheetId="6" r:id="rId6"/>
    <sheet name="03.1 - Technologická část" sheetId="7" r:id="rId7"/>
    <sheet name="03.2 - Stavební část" sheetId="8" r:id="rId8"/>
    <sheet name="SO 01-71-01 - Železniční ..." sheetId="9" r:id="rId9"/>
    <sheet name="SO 01-86-01 - Přípojka na..." sheetId="10" r:id="rId10"/>
    <sheet name="VON - Vedlejší a ostatní ..." sheetId="11" r:id="rId11"/>
  </sheets>
  <definedNames>
    <definedName name="_xlnm._FilterDatabase" localSheetId="1" hidden="1">'01.1 - Technologická část...'!$C$124:$K$373</definedName>
    <definedName name="_xlnm._FilterDatabase" localSheetId="2" hidden="1">'01.2 - Stavební část - URS'!$C$132:$K$160</definedName>
    <definedName name="_xlnm._FilterDatabase" localSheetId="3" hidden="1">'01.3 - Demontáže'!$C$124:$K$134</definedName>
    <definedName name="_xlnm._FilterDatabase" localSheetId="4" hidden="1">'01.4 - Dodávky SSZT - NEO...'!$C$123:$K$177</definedName>
    <definedName name="_xlnm._FilterDatabase" localSheetId="5" hidden="1">'02.1 - Počítače náprav'!$C$124:$K$190</definedName>
    <definedName name="_xlnm._FilterDatabase" localSheetId="6" hidden="1">'03.1 - Technologická část'!$C$124:$K$188</definedName>
    <definedName name="_xlnm._FilterDatabase" localSheetId="7" hidden="1">'03.2 - Stavební část'!$C$132:$K$216</definedName>
    <definedName name="_xlnm._FilterDatabase" localSheetId="8" hidden="1">'SO 01-71-01 - Železniční ...'!$C$129:$K$238</definedName>
    <definedName name="_xlnm._FilterDatabase" localSheetId="9" hidden="1">'SO 01-86-01 - Přípojka na...'!$C$120:$K$164</definedName>
    <definedName name="_xlnm._FilterDatabase" localSheetId="10" hidden="1">'VON - Vedlejší a ostatní ...'!$C$120:$K$142</definedName>
    <definedName name="_xlnm.Print_Titles" localSheetId="1">'01.1 - Technologická část...'!$124:$124</definedName>
    <definedName name="_xlnm.Print_Titles" localSheetId="2">'01.2 - Stavební část - URS'!$132:$132</definedName>
    <definedName name="_xlnm.Print_Titles" localSheetId="3">'01.3 - Demontáže'!$124:$124</definedName>
    <definedName name="_xlnm.Print_Titles" localSheetId="4">'01.4 - Dodávky SSZT - NEO...'!$123:$123</definedName>
    <definedName name="_xlnm.Print_Titles" localSheetId="5">'02.1 - Počítače náprav'!$124:$124</definedName>
    <definedName name="_xlnm.Print_Titles" localSheetId="6">'03.1 - Technologická část'!$124:$124</definedName>
    <definedName name="_xlnm.Print_Titles" localSheetId="7">'03.2 - Stavební část'!$132:$132</definedName>
    <definedName name="_xlnm.Print_Titles" localSheetId="0">'Rekapitulace zakázky'!$92:$92</definedName>
    <definedName name="_xlnm.Print_Titles" localSheetId="8">'SO 01-71-01 - Železniční ...'!$129:$129</definedName>
    <definedName name="_xlnm.Print_Titles" localSheetId="9">'SO 01-86-01 - Přípojka na...'!$120:$120</definedName>
    <definedName name="_xlnm.Print_Titles" localSheetId="10">'VON - Vedlejší a ostatní ...'!$120:$120</definedName>
    <definedName name="_xlnm.Print_Area" localSheetId="1">'01.1 - Technologická část...'!$C$4:$J$76,'01.1 - Technologická část...'!$C$82:$J$102,'01.1 - Technologická část...'!$C$108:$J$373</definedName>
    <definedName name="_xlnm.Print_Area" localSheetId="2">'01.2 - Stavební část - URS'!$C$4:$J$76,'01.2 - Stavební část - URS'!$C$82:$J$110,'01.2 - Stavební část - URS'!$C$116:$J$160</definedName>
    <definedName name="_xlnm.Print_Area" localSheetId="3">'01.3 - Demontáže'!$C$4:$J$76,'01.3 - Demontáže'!$C$82:$J$102,'01.3 - Demontáže'!$C$108:$J$134</definedName>
    <definedName name="_xlnm.Print_Area" localSheetId="4">'01.4 - Dodávky SSZT - NEO...'!$C$4:$J$76,'01.4 - Dodávky SSZT - NEO...'!$C$82:$J$101,'01.4 - Dodávky SSZT - NEO...'!$C$107:$J$177</definedName>
    <definedName name="_xlnm.Print_Area" localSheetId="5">'02.1 - Počítače náprav'!$C$4:$J$76,'02.1 - Počítače náprav'!$C$82:$J$102,'02.1 - Počítače náprav'!$C$108:$J$190</definedName>
    <definedName name="_xlnm.Print_Area" localSheetId="6">'03.1 - Technologická část'!$C$4:$J$76,'03.1 - Technologická část'!$C$82:$J$102,'03.1 - Technologická část'!$C$108:$J$188</definedName>
    <definedName name="_xlnm.Print_Area" localSheetId="7">'03.2 - Stavební část'!$C$4:$J$76,'03.2 - Stavební část'!$C$82:$J$110,'03.2 - Stavební část'!$C$116:$J$216</definedName>
    <definedName name="_xlnm.Print_Area" localSheetId="0">'Rekapitulace zakázky'!$D$4:$AO$76,'Rekapitulace zakázky'!$C$82:$AQ$112</definedName>
    <definedName name="_xlnm.Print_Area" localSheetId="8">'SO 01-71-01 - Železniční ...'!$C$4:$J$76,'SO 01-71-01 - Železniční ...'!$C$82:$J$109,'SO 01-71-01 - Železniční ...'!$C$115:$J$238</definedName>
    <definedName name="_xlnm.Print_Area" localSheetId="9">'SO 01-86-01 - Přípojka na...'!$C$4:$J$76,'SO 01-86-01 - Přípojka na...'!$C$82:$J$100,'SO 01-86-01 - Přípojka na...'!$C$106:$J$164</definedName>
    <definedName name="_xlnm.Print_Area" localSheetId="10">'VON - Vedlejší a ostatní ...'!$C$4:$J$76,'VON - Vedlejší a ostatní ...'!$C$82:$J$102,'VON - Vedlejší a ostatní ...'!$C$108:$J$142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111" i="1" s="1"/>
  <c r="J35" i="11"/>
  <c r="AX111" i="1" s="1"/>
  <c r="BI141" i="11"/>
  <c r="BH141" i="11"/>
  <c r="BG141" i="11"/>
  <c r="BF141" i="11"/>
  <c r="T141" i="11"/>
  <c r="T140" i="11" s="1"/>
  <c r="R141" i="11"/>
  <c r="R140" i="11" s="1"/>
  <c r="P141" i="11"/>
  <c r="P140" i="11"/>
  <c r="BI138" i="11"/>
  <c r="BH138" i="11"/>
  <c r="BG138" i="11"/>
  <c r="BF138" i="11"/>
  <c r="T138" i="11"/>
  <c r="T137" i="11" s="1"/>
  <c r="R138" i="11"/>
  <c r="R137" i="11"/>
  <c r="P138" i="11"/>
  <c r="P137" i="11" s="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T122" i="11"/>
  <c r="R123" i="11"/>
  <c r="R122" i="11" s="1"/>
  <c r="P123" i="11"/>
  <c r="P122" i="11"/>
  <c r="J118" i="11"/>
  <c r="F118" i="11"/>
  <c r="J117" i="11"/>
  <c r="F117" i="11"/>
  <c r="F115" i="11"/>
  <c r="E113" i="11"/>
  <c r="J92" i="11"/>
  <c r="F92" i="11"/>
  <c r="J91" i="11"/>
  <c r="F91" i="11"/>
  <c r="F89" i="11"/>
  <c r="E87" i="11"/>
  <c r="J12" i="11"/>
  <c r="J115" i="11" s="1"/>
  <c r="E7" i="11"/>
  <c r="E111" i="11" s="1"/>
  <c r="J39" i="10"/>
  <c r="J38" i="10"/>
  <c r="AY110" i="1" s="1"/>
  <c r="J37" i="10"/>
  <c r="AX110" i="1" s="1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J118" i="10"/>
  <c r="F118" i="10"/>
  <c r="J117" i="10"/>
  <c r="F117" i="10"/>
  <c r="F115" i="10"/>
  <c r="E113" i="10"/>
  <c r="J94" i="10"/>
  <c r="F94" i="10"/>
  <c r="J93" i="10"/>
  <c r="F93" i="10"/>
  <c r="F91" i="10"/>
  <c r="E89" i="10"/>
  <c r="J14" i="10"/>
  <c r="J115" i="10" s="1"/>
  <c r="E7" i="10"/>
  <c r="E85" i="10" s="1"/>
  <c r="J39" i="9"/>
  <c r="J38" i="9"/>
  <c r="AY108" i="1" s="1"/>
  <c r="J37" i="9"/>
  <c r="AX108" i="1" s="1"/>
  <c r="BI237" i="9"/>
  <c r="BH237" i="9"/>
  <c r="BG237" i="9"/>
  <c r="BF237" i="9"/>
  <c r="T237" i="9"/>
  <c r="R237" i="9"/>
  <c r="P237" i="9"/>
  <c r="BI235" i="9"/>
  <c r="BH235" i="9"/>
  <c r="BG235" i="9"/>
  <c r="BF235" i="9"/>
  <c r="T235" i="9"/>
  <c r="R235" i="9"/>
  <c r="P235" i="9"/>
  <c r="BI233" i="9"/>
  <c r="BH233" i="9"/>
  <c r="BG233" i="9"/>
  <c r="BF233" i="9"/>
  <c r="T233" i="9"/>
  <c r="R233" i="9"/>
  <c r="P233" i="9"/>
  <c r="BI229" i="9"/>
  <c r="BH229" i="9"/>
  <c r="BG229" i="9"/>
  <c r="BF229" i="9"/>
  <c r="T229" i="9"/>
  <c r="R229" i="9"/>
  <c r="P229" i="9"/>
  <c r="BI227" i="9"/>
  <c r="BH227" i="9"/>
  <c r="BG227" i="9"/>
  <c r="BF227" i="9"/>
  <c r="T227" i="9"/>
  <c r="R227" i="9"/>
  <c r="P227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20" i="9"/>
  <c r="BH220" i="9"/>
  <c r="BG220" i="9"/>
  <c r="BF220" i="9"/>
  <c r="T220" i="9"/>
  <c r="R220" i="9"/>
  <c r="P220" i="9"/>
  <c r="BI217" i="9"/>
  <c r="BH217" i="9"/>
  <c r="BG217" i="9"/>
  <c r="BF217" i="9"/>
  <c r="T217" i="9"/>
  <c r="R217" i="9"/>
  <c r="P217" i="9"/>
  <c r="BI215" i="9"/>
  <c r="BH215" i="9"/>
  <c r="BG215" i="9"/>
  <c r="BF215" i="9"/>
  <c r="T215" i="9"/>
  <c r="R215" i="9"/>
  <c r="P215" i="9"/>
  <c r="BI213" i="9"/>
  <c r="BH213" i="9"/>
  <c r="BG213" i="9"/>
  <c r="BF213" i="9"/>
  <c r="T213" i="9"/>
  <c r="R213" i="9"/>
  <c r="P213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1" i="9"/>
  <c r="BH201" i="9"/>
  <c r="BG201" i="9"/>
  <c r="BF201" i="9"/>
  <c r="T201" i="9"/>
  <c r="R201" i="9"/>
  <c r="P201" i="9"/>
  <c r="BI199" i="9"/>
  <c r="BH199" i="9"/>
  <c r="BG199" i="9"/>
  <c r="BF199" i="9"/>
  <c r="T199" i="9"/>
  <c r="R199" i="9"/>
  <c r="P199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J127" i="9"/>
  <c r="J126" i="9"/>
  <c r="F126" i="9"/>
  <c r="F124" i="9"/>
  <c r="E122" i="9"/>
  <c r="J94" i="9"/>
  <c r="J93" i="9"/>
  <c r="F93" i="9"/>
  <c r="F91" i="9"/>
  <c r="E89" i="9"/>
  <c r="J20" i="9"/>
  <c r="E20" i="9"/>
  <c r="F127" i="9"/>
  <c r="J19" i="9"/>
  <c r="J14" i="9"/>
  <c r="J91" i="9"/>
  <c r="E7" i="9"/>
  <c r="E118" i="9" s="1"/>
  <c r="J41" i="8"/>
  <c r="J40" i="8"/>
  <c r="AY106" i="1"/>
  <c r="J39" i="8"/>
  <c r="AX106" i="1" s="1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J130" i="8"/>
  <c r="F130" i="8"/>
  <c r="J129" i="8"/>
  <c r="F129" i="8"/>
  <c r="F127" i="8"/>
  <c r="E125" i="8"/>
  <c r="J96" i="8"/>
  <c r="F96" i="8"/>
  <c r="J95" i="8"/>
  <c r="F95" i="8"/>
  <c r="F93" i="8"/>
  <c r="E91" i="8"/>
  <c r="J16" i="8"/>
  <c r="J93" i="8"/>
  <c r="E7" i="8"/>
  <c r="E85" i="8" s="1"/>
  <c r="J41" i="7"/>
  <c r="J40" i="7"/>
  <c r="AY105" i="1"/>
  <c r="J39" i="7"/>
  <c r="AX105" i="1" s="1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J122" i="7"/>
  <c r="F122" i="7"/>
  <c r="J121" i="7"/>
  <c r="F121" i="7"/>
  <c r="F119" i="7"/>
  <c r="E117" i="7"/>
  <c r="J96" i="7"/>
  <c r="F96" i="7"/>
  <c r="J95" i="7"/>
  <c r="F95" i="7"/>
  <c r="F93" i="7"/>
  <c r="E91" i="7"/>
  <c r="J16" i="7"/>
  <c r="J119" i="7" s="1"/>
  <c r="E7" i="7"/>
  <c r="E85" i="7"/>
  <c r="J41" i="6"/>
  <c r="J40" i="6"/>
  <c r="AY103" i="1" s="1"/>
  <c r="J39" i="6"/>
  <c r="AX103" i="1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J122" i="6"/>
  <c r="F122" i="6"/>
  <c r="J121" i="6"/>
  <c r="F121" i="6"/>
  <c r="F119" i="6"/>
  <c r="E117" i="6"/>
  <c r="J96" i="6"/>
  <c r="F96" i="6"/>
  <c r="J95" i="6"/>
  <c r="F95" i="6"/>
  <c r="F93" i="6"/>
  <c r="E91" i="6"/>
  <c r="J16" i="6"/>
  <c r="J93" i="6" s="1"/>
  <c r="E7" i="6"/>
  <c r="E85" i="6"/>
  <c r="J41" i="5"/>
  <c r="J40" i="5"/>
  <c r="AY101" i="1"/>
  <c r="J39" i="5"/>
  <c r="AX101" i="1" s="1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J121" i="5"/>
  <c r="F121" i="5"/>
  <c r="J120" i="5"/>
  <c r="F120" i="5"/>
  <c r="F118" i="5"/>
  <c r="E116" i="5"/>
  <c r="J96" i="5"/>
  <c r="F96" i="5"/>
  <c r="J95" i="5"/>
  <c r="F95" i="5"/>
  <c r="F93" i="5"/>
  <c r="E91" i="5"/>
  <c r="J16" i="5"/>
  <c r="J118" i="5" s="1"/>
  <c r="E7" i="5"/>
  <c r="E85" i="5"/>
  <c r="J41" i="4"/>
  <c r="J40" i="4"/>
  <c r="AY100" i="1" s="1"/>
  <c r="J39" i="4"/>
  <c r="AX100" i="1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J122" i="4"/>
  <c r="F122" i="4"/>
  <c r="J121" i="4"/>
  <c r="F121" i="4"/>
  <c r="F119" i="4"/>
  <c r="E117" i="4"/>
  <c r="J96" i="4"/>
  <c r="F96" i="4"/>
  <c r="J95" i="4"/>
  <c r="F95" i="4"/>
  <c r="F93" i="4"/>
  <c r="E91" i="4"/>
  <c r="J16" i="4"/>
  <c r="J119" i="4" s="1"/>
  <c r="E7" i="4"/>
  <c r="E85" i="4" s="1"/>
  <c r="J41" i="3"/>
  <c r="J40" i="3"/>
  <c r="AY99" i="1" s="1"/>
  <c r="J39" i="3"/>
  <c r="AX99" i="1" s="1"/>
  <c r="BI159" i="3"/>
  <c r="BH159" i="3"/>
  <c r="BG159" i="3"/>
  <c r="BF159" i="3"/>
  <c r="T159" i="3"/>
  <c r="T158" i="3" s="1"/>
  <c r="T157" i="3" s="1"/>
  <c r="R159" i="3"/>
  <c r="R158" i="3" s="1"/>
  <c r="R157" i="3" s="1"/>
  <c r="P159" i="3"/>
  <c r="P158" i="3" s="1"/>
  <c r="P157" i="3" s="1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T141" i="3" s="1"/>
  <c r="R142" i="3"/>
  <c r="R141" i="3" s="1"/>
  <c r="P142" i="3"/>
  <c r="P141" i="3"/>
  <c r="BI139" i="3"/>
  <c r="BH139" i="3"/>
  <c r="BG139" i="3"/>
  <c r="BF139" i="3"/>
  <c r="T139" i="3"/>
  <c r="T138" i="3" s="1"/>
  <c r="R139" i="3"/>
  <c r="R138" i="3"/>
  <c r="P139" i="3"/>
  <c r="P138" i="3" s="1"/>
  <c r="BI136" i="3"/>
  <c r="BH136" i="3"/>
  <c r="BG136" i="3"/>
  <c r="BF136" i="3"/>
  <c r="T136" i="3"/>
  <c r="T135" i="3"/>
  <c r="R136" i="3"/>
  <c r="R135" i="3" s="1"/>
  <c r="P136" i="3"/>
  <c r="P135" i="3" s="1"/>
  <c r="J130" i="3"/>
  <c r="F130" i="3"/>
  <c r="J129" i="3"/>
  <c r="F129" i="3"/>
  <c r="F127" i="3"/>
  <c r="E125" i="3"/>
  <c r="J96" i="3"/>
  <c r="F96" i="3"/>
  <c r="J95" i="3"/>
  <c r="F95" i="3"/>
  <c r="F93" i="3"/>
  <c r="E91" i="3"/>
  <c r="J16" i="3"/>
  <c r="J127" i="3" s="1"/>
  <c r="E7" i="3"/>
  <c r="E85" i="3" s="1"/>
  <c r="J41" i="2"/>
  <c r="J40" i="2"/>
  <c r="AY98" i="1" s="1"/>
  <c r="J39" i="2"/>
  <c r="AX98" i="1" s="1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J122" i="2"/>
  <c r="F122" i="2"/>
  <c r="J121" i="2"/>
  <c r="F121" i="2"/>
  <c r="F119" i="2"/>
  <c r="E117" i="2"/>
  <c r="J96" i="2"/>
  <c r="F96" i="2"/>
  <c r="J95" i="2"/>
  <c r="F95" i="2"/>
  <c r="F93" i="2"/>
  <c r="E91" i="2"/>
  <c r="J16" i="2"/>
  <c r="J119" i="2" s="1"/>
  <c r="E7" i="2"/>
  <c r="E111" i="2" s="1"/>
  <c r="L90" i="1"/>
  <c r="AM90" i="1"/>
  <c r="AM89" i="1"/>
  <c r="L89" i="1"/>
  <c r="AM87" i="1"/>
  <c r="L87" i="1"/>
  <c r="L85" i="1"/>
  <c r="L84" i="1"/>
  <c r="J368" i="2"/>
  <c r="J346" i="2"/>
  <c r="J362" i="2"/>
  <c r="J354" i="2"/>
  <c r="BK340" i="2"/>
  <c r="BK334" i="2"/>
  <c r="J328" i="2"/>
  <c r="J320" i="2"/>
  <c r="BK312" i="2"/>
  <c r="BK304" i="2"/>
  <c r="J296" i="2"/>
  <c r="BK288" i="2"/>
  <c r="J280" i="2"/>
  <c r="J274" i="2"/>
  <c r="BK266" i="2"/>
  <c r="BK258" i="2"/>
  <c r="J252" i="2"/>
  <c r="BK246" i="2"/>
  <c r="BK234" i="2"/>
  <c r="J225" i="2"/>
  <c r="BK216" i="2"/>
  <c r="BK204" i="2"/>
  <c r="J186" i="2"/>
  <c r="BK178" i="2"/>
  <c r="J170" i="2"/>
  <c r="J164" i="2"/>
  <c r="BK154" i="2"/>
  <c r="J146" i="2"/>
  <c r="BK135" i="2"/>
  <c r="BK127" i="2"/>
  <c r="BK139" i="3"/>
  <c r="BK153" i="3"/>
  <c r="BK147" i="3"/>
  <c r="BK136" i="3"/>
  <c r="J133" i="4"/>
  <c r="BK171" i="5"/>
  <c r="J127" i="5"/>
  <c r="J155" i="5"/>
  <c r="BK163" i="5"/>
  <c r="J175" i="5"/>
  <c r="BK157" i="5"/>
  <c r="J143" i="5"/>
  <c r="BK127" i="5"/>
  <c r="BK134" i="6"/>
  <c r="BK152" i="6"/>
  <c r="J167" i="6"/>
  <c r="J179" i="6"/>
  <c r="BK163" i="6"/>
  <c r="J148" i="6"/>
  <c r="BK179" i="6"/>
  <c r="J152" i="6"/>
  <c r="J129" i="7"/>
  <c r="BK173" i="7"/>
  <c r="J169" i="7"/>
  <c r="J139" i="7"/>
  <c r="J173" i="7"/>
  <c r="BK139" i="7"/>
  <c r="J159" i="7"/>
  <c r="BK213" i="8"/>
  <c r="BK181" i="8"/>
  <c r="BK185" i="8"/>
  <c r="J166" i="8"/>
  <c r="J181" i="8"/>
  <c r="J145" i="8"/>
  <c r="J178" i="8"/>
  <c r="J185" i="8"/>
  <c r="BK162" i="8"/>
  <c r="BK197" i="9"/>
  <c r="J147" i="9"/>
  <c r="J208" i="9"/>
  <c r="BK137" i="9"/>
  <c r="J182" i="9"/>
  <c r="J217" i="9"/>
  <c r="BK229" i="9"/>
  <c r="J157" i="9"/>
  <c r="J174" i="9"/>
  <c r="BK224" i="9"/>
  <c r="J153" i="9"/>
  <c r="BK149" i="10"/>
  <c r="J153" i="10"/>
  <c r="BK126" i="10"/>
  <c r="J145" i="10"/>
  <c r="J139" i="10"/>
  <c r="J138" i="11"/>
  <c r="BK128" i="11"/>
  <c r="BK370" i="2"/>
  <c r="J372" i="2"/>
  <c r="BK354" i="2"/>
  <c r="J340" i="2"/>
  <c r="BK332" i="2"/>
  <c r="BK320" i="2"/>
  <c r="J312" i="2"/>
  <c r="J304" i="2"/>
  <c r="BK292" i="2"/>
  <c r="BK282" i="2"/>
  <c r="BK272" i="2"/>
  <c r="BK262" i="2"/>
  <c r="J256" i="2"/>
  <c r="J243" i="2"/>
  <c r="BK225" i="2"/>
  <c r="J210" i="2"/>
  <c r="BK195" i="2"/>
  <c r="J182" i="2"/>
  <c r="BK170" i="2"/>
  <c r="BK160" i="2"/>
  <c r="J154" i="2"/>
  <c r="BK146" i="2"/>
  <c r="J140" i="2"/>
  <c r="AS97" i="1"/>
  <c r="J155" i="3"/>
  <c r="BK131" i="4"/>
  <c r="J141" i="5"/>
  <c r="BK151" i="5"/>
  <c r="J157" i="5"/>
  <c r="J163" i="5"/>
  <c r="J131" i="5"/>
  <c r="BK139" i="5"/>
  <c r="J185" i="6"/>
  <c r="J175" i="6"/>
  <c r="BK126" i="6"/>
  <c r="BK138" i="6"/>
  <c r="J171" i="6"/>
  <c r="J169" i="6"/>
  <c r="J142" i="6"/>
  <c r="BK177" i="7"/>
  <c r="J181" i="7"/>
  <c r="BK145" i="7"/>
  <c r="J153" i="7"/>
  <c r="BK133" i="7"/>
  <c r="BK157" i="7"/>
  <c r="J175" i="7"/>
  <c r="BK135" i="7"/>
  <c r="J145" i="7"/>
  <c r="J141" i="8"/>
  <c r="BK143" i="8"/>
  <c r="BK164" i="8"/>
  <c r="BK158" i="8"/>
  <c r="J174" i="8"/>
  <c r="J193" i="8"/>
  <c r="J205" i="8"/>
  <c r="J213" i="8"/>
  <c r="J164" i="8"/>
  <c r="BK213" i="9"/>
  <c r="BK171" i="9"/>
  <c r="J139" i="9"/>
  <c r="J149" i="9"/>
  <c r="J163" i="9"/>
  <c r="J159" i="9"/>
  <c r="BK151" i="9"/>
  <c r="BK141" i="9"/>
  <c r="J137" i="9"/>
  <c r="J220" i="9"/>
  <c r="J199" i="9"/>
  <c r="BK192" i="9"/>
  <c r="J180" i="9"/>
  <c r="J167" i="9"/>
  <c r="J165" i="9"/>
  <c r="BK163" i="9"/>
  <c r="BK157" i="9"/>
  <c r="J155" i="9"/>
  <c r="BK145" i="9"/>
  <c r="BK139" i="9"/>
  <c r="BK199" i="9"/>
  <c r="BK153" i="9"/>
  <c r="BK161" i="9"/>
  <c r="BK190" i="9"/>
  <c r="BK130" i="10"/>
  <c r="BK147" i="10"/>
  <c r="J141" i="10"/>
  <c r="J122" i="10"/>
  <c r="J143" i="10"/>
  <c r="J130" i="10"/>
  <c r="J130" i="11"/>
  <c r="J141" i="11"/>
  <c r="BK372" i="2"/>
  <c r="J360" i="2"/>
  <c r="J356" i="2"/>
  <c r="BK342" i="2"/>
  <c r="J336" i="2"/>
  <c r="BK328" i="2"/>
  <c r="J322" i="2"/>
  <c r="J314" i="2"/>
  <c r="J306" i="2"/>
  <c r="J300" i="2"/>
  <c r="BK294" i="2"/>
  <c r="BK286" i="2"/>
  <c r="BK278" i="2"/>
  <c r="BK270" i="2"/>
  <c r="J264" i="2"/>
  <c r="BK256" i="2"/>
  <c r="J250" i="2"/>
  <c r="BK240" i="2"/>
  <c r="J231" i="2"/>
  <c r="BK213" i="2"/>
  <c r="J198" i="2"/>
  <c r="J189" i="2"/>
  <c r="BK182" i="2"/>
  <c r="J176" i="2"/>
  <c r="BK168" i="2"/>
  <c r="J162" i="2"/>
  <c r="BK150" i="2"/>
  <c r="J144" i="2"/>
  <c r="BK133" i="2"/>
  <c r="AS102" i="1"/>
  <c r="J142" i="3"/>
  <c r="J139" i="3"/>
  <c r="J149" i="3"/>
  <c r="J129" i="4"/>
  <c r="BK143" i="5"/>
  <c r="J173" i="5"/>
  <c r="J147" i="5"/>
  <c r="BK159" i="5"/>
  <c r="BK155" i="5"/>
  <c r="BK141" i="5"/>
  <c r="J149" i="5"/>
  <c r="BK165" i="6"/>
  <c r="BK177" i="6"/>
  <c r="BK148" i="6"/>
  <c r="J165" i="6"/>
  <c r="J173" i="6"/>
  <c r="BK167" i="6"/>
  <c r="BK187" i="6"/>
  <c r="BK132" i="6"/>
  <c r="J133" i="7"/>
  <c r="J179" i="7"/>
  <c r="BK183" i="7"/>
  <c r="J167" i="7"/>
  <c r="J135" i="7"/>
  <c r="BK171" i="7"/>
  <c r="J165" i="7"/>
  <c r="BK185" i="7"/>
  <c r="BK145" i="8"/>
  <c r="J156" i="8"/>
  <c r="J176" i="8"/>
  <c r="J162" i="8"/>
  <c r="BK150" i="8"/>
  <c r="J154" i="8"/>
  <c r="BK170" i="8"/>
  <c r="BK174" i="8"/>
  <c r="J237" i="9"/>
  <c r="BK169" i="9"/>
  <c r="J204" i="9"/>
  <c r="BK133" i="9"/>
  <c r="J192" i="9"/>
  <c r="J133" i="9"/>
  <c r="BK201" i="9"/>
  <c r="J233" i="9"/>
  <c r="BK159" i="9"/>
  <c r="BK210" i="9"/>
  <c r="BK155" i="9"/>
  <c r="J159" i="10"/>
  <c r="BK122" i="10"/>
  <c r="J147" i="10"/>
  <c r="BK157" i="10"/>
  <c r="BK159" i="10"/>
  <c r="J135" i="11"/>
  <c r="BK366" i="2"/>
  <c r="J366" i="2"/>
  <c r="BK360" i="2"/>
  <c r="BK350" i="2"/>
  <c r="J342" i="2"/>
  <c r="J332" i="2"/>
  <c r="BK326" i="2"/>
  <c r="J318" i="2"/>
  <c r="BK308" i="2"/>
  <c r="BK300" i="2"/>
  <c r="BK290" i="2"/>
  <c r="BK284" i="2"/>
  <c r="BK276" i="2"/>
  <c r="J266" i="2"/>
  <c r="J258" i="2"/>
  <c r="BK248" i="2"/>
  <c r="BK237" i="2"/>
  <c r="J228" i="2"/>
  <c r="BK207" i="2"/>
  <c r="BK198" i="2"/>
  <c r="J192" i="2"/>
  <c r="J184" i="2"/>
  <c r="J174" i="2"/>
  <c r="J166" i="2"/>
  <c r="BK158" i="2"/>
  <c r="BK152" i="2"/>
  <c r="BK142" i="2"/>
  <c r="J138" i="2"/>
  <c r="AS107" i="1"/>
  <c r="BK159" i="3"/>
  <c r="BK142" i="3"/>
  <c r="J147" i="3"/>
  <c r="BK127" i="4"/>
  <c r="J139" i="5"/>
  <c r="BK165" i="5"/>
  <c r="BK161" i="5"/>
  <c r="BK147" i="5"/>
  <c r="BK125" i="5"/>
  <c r="BK153" i="5"/>
  <c r="J144" i="6"/>
  <c r="J156" i="6"/>
  <c r="BK175" i="6"/>
  <c r="J126" i="6"/>
  <c r="J177" i="6"/>
  <c r="BK130" i="6"/>
  <c r="J163" i="6"/>
  <c r="BK136" i="6"/>
  <c r="J161" i="7"/>
  <c r="BK127" i="7"/>
  <c r="J141" i="7"/>
  <c r="BK147" i="7"/>
  <c r="J127" i="7"/>
  <c r="J155" i="7"/>
  <c r="BK187" i="7"/>
  <c r="J137" i="7"/>
  <c r="BK178" i="8"/>
  <c r="J201" i="8"/>
  <c r="BK197" i="8"/>
  <c r="J209" i="8"/>
  <c r="J168" i="8"/>
  <c r="J197" i="8"/>
  <c r="BK168" i="8"/>
  <c r="BK209" i="8"/>
  <c r="J158" i="8"/>
  <c r="J201" i="9"/>
  <c r="J161" i="9"/>
  <c r="J213" i="9"/>
  <c r="BK143" i="9"/>
  <c r="BK204" i="9"/>
  <c r="J235" i="9"/>
  <c r="BK215" i="9"/>
  <c r="BK176" i="9"/>
  <c r="J222" i="9"/>
  <c r="BK235" i="9"/>
  <c r="J178" i="9"/>
  <c r="BK153" i="10"/>
  <c r="BK139" i="10"/>
  <c r="BK124" i="10"/>
  <c r="J163" i="10"/>
  <c r="BK143" i="10"/>
  <c r="BK145" i="10"/>
  <c r="BK141" i="11"/>
  <c r="BK138" i="11"/>
  <c r="BK126" i="11"/>
  <c r="BK358" i="2"/>
  <c r="J364" i="2"/>
  <c r="BK364" i="2"/>
  <c r="J350" i="2"/>
  <c r="BK336" i="2"/>
  <c r="J330" i="2"/>
  <c r="J324" i="2"/>
  <c r="BK316" i="2"/>
  <c r="J308" i="2"/>
  <c r="J298" i="2"/>
  <c r="J288" i="2"/>
  <c r="J284" i="2"/>
  <c r="J276" i="2"/>
  <c r="BK268" i="2"/>
  <c r="J262" i="2"/>
  <c r="BK254" i="2"/>
  <c r="J248" i="2"/>
  <c r="J237" i="2"/>
  <c r="BK222" i="2"/>
  <c r="J216" i="2"/>
  <c r="J207" i="2"/>
  <c r="BK189" i="2"/>
  <c r="BK176" i="2"/>
  <c r="BK166" i="2"/>
  <c r="BK156" i="2"/>
  <c r="J148" i="2"/>
  <c r="J142" i="2"/>
  <c r="J133" i="2"/>
  <c r="J127" i="2"/>
  <c r="BK129" i="5"/>
  <c r="BK175" i="5"/>
  <c r="J153" i="5"/>
  <c r="BK149" i="5"/>
  <c r="J129" i="5"/>
  <c r="BK135" i="5"/>
  <c r="BK183" i="6"/>
  <c r="J136" i="6"/>
  <c r="J154" i="6"/>
  <c r="BK160" i="6"/>
  <c r="J134" i="6"/>
  <c r="J128" i="6"/>
  <c r="BK144" i="6"/>
  <c r="BK155" i="7"/>
  <c r="BK175" i="7"/>
  <c r="BK149" i="7"/>
  <c r="BK131" i="7"/>
  <c r="J187" i="7"/>
  <c r="J131" i="7"/>
  <c r="J151" i="7"/>
  <c r="BK153" i="7"/>
  <c r="J199" i="8"/>
  <c r="J135" i="8"/>
  <c r="BK139" i="8"/>
  <c r="BK154" i="8"/>
  <c r="BK137" i="8"/>
  <c r="BK160" i="8"/>
  <c r="BK195" i="8"/>
  <c r="J207" i="8"/>
  <c r="BK193" i="8"/>
  <c r="J143" i="8"/>
  <c r="BK178" i="9"/>
  <c r="J143" i="9"/>
  <c r="BK184" i="9"/>
  <c r="J227" i="9"/>
  <c r="BK186" i="9"/>
  <c r="BK188" i="9"/>
  <c r="J197" i="9"/>
  <c r="J224" i="9"/>
  <c r="BK135" i="9"/>
  <c r="BK206" i="9"/>
  <c r="BK174" i="9"/>
  <c r="J151" i="10"/>
  <c r="BK137" i="10"/>
  <c r="BK128" i="10"/>
  <c r="J137" i="10"/>
  <c r="J157" i="10"/>
  <c r="J128" i="11"/>
  <c r="BK133" i="11"/>
  <c r="J370" i="2"/>
  <c r="BK368" i="2"/>
  <c r="BK356" i="2"/>
  <c r="BK346" i="2"/>
  <c r="BK338" i="2"/>
  <c r="BK330" i="2"/>
  <c r="BK324" i="2"/>
  <c r="BK318" i="2"/>
  <c r="BK310" i="2"/>
  <c r="BK302" i="2"/>
  <c r="BK296" i="2"/>
  <c r="J290" i="2"/>
  <c r="BK280" i="2"/>
  <c r="BK274" i="2"/>
  <c r="J270" i="2"/>
  <c r="J260" i="2"/>
  <c r="J254" i="2"/>
  <c r="BK243" i="2"/>
  <c r="BK231" i="2"/>
  <c r="J222" i="2"/>
  <c r="BK210" i="2"/>
  <c r="J204" i="2"/>
  <c r="J195" i="2"/>
  <c r="BK184" i="2"/>
  <c r="J178" i="2"/>
  <c r="J172" i="2"/>
  <c r="BK162" i="2"/>
  <c r="J156" i="2"/>
  <c r="BK148" i="2"/>
  <c r="BK140" i="2"/>
  <c r="J130" i="2"/>
  <c r="AS104" i="1"/>
  <c r="BK149" i="3"/>
  <c r="J131" i="4"/>
  <c r="BK129" i="4"/>
  <c r="BK133" i="5"/>
  <c r="J167" i="5"/>
  <c r="BK167" i="5"/>
  <c r="BK131" i="5"/>
  <c r="J145" i="5"/>
  <c r="BK137" i="5"/>
  <c r="BK142" i="6"/>
  <c r="J158" i="6"/>
  <c r="BK169" i="6"/>
  <c r="J189" i="6"/>
  <c r="BK154" i="6"/>
  <c r="BK156" i="6"/>
  <c r="J150" i="6"/>
  <c r="BK185" i="6"/>
  <c r="BK171" i="6"/>
  <c r="J163" i="7"/>
  <c r="BK169" i="7"/>
  <c r="J185" i="7"/>
  <c r="J149" i="7"/>
  <c r="BK163" i="7"/>
  <c r="J177" i="7"/>
  <c r="BK207" i="8"/>
  <c r="BK205" i="8"/>
  <c r="BK172" i="8"/>
  <c r="BK201" i="8"/>
  <c r="J187" i="8"/>
  <c r="BK199" i="8"/>
  <c r="BK176" i="8"/>
  <c r="BK141" i="8"/>
  <c r="J172" i="8"/>
  <c r="BK227" i="9"/>
  <c r="J188" i="9"/>
  <c r="BK220" i="9"/>
  <c r="BK237" i="9"/>
  <c r="J171" i="9"/>
  <c r="J184" i="9"/>
  <c r="J151" i="9"/>
  <c r="BK165" i="9"/>
  <c r="J195" i="9"/>
  <c r="J169" i="9"/>
  <c r="J128" i="10"/>
  <c r="BK163" i="10"/>
  <c r="BK133" i="10"/>
  <c r="BK151" i="10"/>
  <c r="J133" i="10"/>
  <c r="BK130" i="11"/>
  <c r="J123" i="11"/>
  <c r="BK348" i="2"/>
  <c r="BK362" i="2"/>
  <c r="BK352" i="2"/>
  <c r="J344" i="2"/>
  <c r="J338" i="2"/>
  <c r="J326" i="2"/>
  <c r="BK314" i="2"/>
  <c r="BK306" i="2"/>
  <c r="BK298" i="2"/>
  <c r="J294" i="2"/>
  <c r="J286" i="2"/>
  <c r="J278" i="2"/>
  <c r="J268" i="2"/>
  <c r="BK260" i="2"/>
  <c r="BK252" i="2"/>
  <c r="J240" i="2"/>
  <c r="BK228" i="2"/>
  <c r="J219" i="2"/>
  <c r="J201" i="2"/>
  <c r="BK186" i="2"/>
  <c r="BK180" i="2"/>
  <c r="BK172" i="2"/>
  <c r="BK164" i="2"/>
  <c r="J158" i="2"/>
  <c r="J152" i="2"/>
  <c r="BK138" i="2"/>
  <c r="BK130" i="2"/>
  <c r="J153" i="3"/>
  <c r="BK155" i="3"/>
  <c r="BK145" i="3"/>
  <c r="BK133" i="4"/>
  <c r="J161" i="5"/>
  <c r="J171" i="5"/>
  <c r="BK145" i="5"/>
  <c r="J151" i="5"/>
  <c r="J165" i="5"/>
  <c r="J159" i="5"/>
  <c r="J133" i="5"/>
  <c r="J187" i="6"/>
  <c r="J183" i="6"/>
  <c r="J160" i="6"/>
  <c r="BK128" i="6"/>
  <c r="BK146" i="6"/>
  <c r="BK181" i="6"/>
  <c r="J140" i="6"/>
  <c r="BK158" i="6"/>
  <c r="J130" i="6"/>
  <c r="J147" i="7"/>
  <c r="J157" i="7"/>
  <c r="BK161" i="7"/>
  <c r="BK141" i="7"/>
  <c r="BK181" i="7"/>
  <c r="BK129" i="7"/>
  <c r="BK137" i="7"/>
  <c r="J143" i="7"/>
  <c r="J148" i="8"/>
  <c r="BK191" i="8"/>
  <c r="BK203" i="8"/>
  <c r="J160" i="8"/>
  <c r="BK148" i="8"/>
  <c r="J170" i="8"/>
  <c r="J139" i="8"/>
  <c r="J191" i="8"/>
  <c r="J215" i="8"/>
  <c r="J210" i="9"/>
  <c r="J186" i="9"/>
  <c r="J141" i="9"/>
  <c r="BK167" i="9"/>
  <c r="BK222" i="9"/>
  <c r="J135" i="9"/>
  <c r="J206" i="9"/>
  <c r="BK149" i="9"/>
  <c r="BK182" i="9"/>
  <c r="J215" i="9"/>
  <c r="J135" i="10"/>
  <c r="BK155" i="10"/>
  <c r="BK135" i="10"/>
  <c r="J126" i="10"/>
  <c r="BK123" i="11"/>
  <c r="J126" i="11"/>
  <c r="J348" i="2"/>
  <c r="J358" i="2"/>
  <c r="J352" i="2"/>
  <c r="BK344" i="2"/>
  <c r="J334" i="2"/>
  <c r="BK322" i="2"/>
  <c r="J316" i="2"/>
  <c r="J310" i="2"/>
  <c r="J302" i="2"/>
  <c r="J292" i="2"/>
  <c r="J282" i="2"/>
  <c r="J272" i="2"/>
  <c r="BK264" i="2"/>
  <c r="BK250" i="2"/>
  <c r="J246" i="2"/>
  <c r="J234" i="2"/>
  <c r="BK219" i="2"/>
  <c r="J213" i="2"/>
  <c r="BK201" i="2"/>
  <c r="BK192" i="2"/>
  <c r="J180" i="2"/>
  <c r="BK174" i="2"/>
  <c r="J168" i="2"/>
  <c r="J160" i="2"/>
  <c r="J150" i="2"/>
  <c r="BK144" i="2"/>
  <c r="J135" i="2"/>
  <c r="AS109" i="1"/>
  <c r="J159" i="3"/>
  <c r="J145" i="3"/>
  <c r="J136" i="3"/>
  <c r="J127" i="4"/>
  <c r="J137" i="5"/>
  <c r="BK169" i="5"/>
  <c r="J169" i="5"/>
  <c r="J135" i="5"/>
  <c r="BK173" i="5"/>
  <c r="J125" i="5"/>
  <c r="BK189" i="6"/>
  <c r="J181" i="6"/>
  <c r="BK173" i="6"/>
  <c r="BK140" i="6"/>
  <c r="BK150" i="6"/>
  <c r="J146" i="6"/>
  <c r="J138" i="6"/>
  <c r="J132" i="6"/>
  <c r="BK151" i="7"/>
  <c r="BK159" i="7"/>
  <c r="J171" i="7"/>
  <c r="BK165" i="7"/>
  <c r="BK143" i="7"/>
  <c r="BK179" i="7"/>
  <c r="BK167" i="7"/>
  <c r="J183" i="7"/>
  <c r="BK183" i="8"/>
  <c r="J203" i="8"/>
  <c r="J150" i="8"/>
  <c r="J183" i="8"/>
  <c r="BK135" i="8"/>
  <c r="BK156" i="8"/>
  <c r="BK166" i="8"/>
  <c r="BK215" i="8"/>
  <c r="BK187" i="8"/>
  <c r="J195" i="8"/>
  <c r="J137" i="8"/>
  <c r="J190" i="9"/>
  <c r="J145" i="9"/>
  <c r="BK147" i="9"/>
  <c r="BK217" i="9"/>
  <c r="BK233" i="9"/>
  <c r="J176" i="9"/>
  <c r="BK195" i="9"/>
  <c r="BK208" i="9"/>
  <c r="J229" i="9"/>
  <c r="BK180" i="9"/>
  <c r="BK161" i="10"/>
  <c r="BK141" i="10"/>
  <c r="J155" i="10"/>
  <c r="J161" i="10"/>
  <c r="J124" i="10"/>
  <c r="J149" i="10"/>
  <c r="BK135" i="11"/>
  <c r="J133" i="11"/>
  <c r="F40" i="3" l="1"/>
  <c r="BC99" i="1" s="1"/>
  <c r="T126" i="2"/>
  <c r="T125" i="2" s="1"/>
  <c r="BK152" i="3"/>
  <c r="BK151" i="3" s="1"/>
  <c r="J151" i="3" s="1"/>
  <c r="J106" i="3" s="1"/>
  <c r="T126" i="4"/>
  <c r="T125" i="4"/>
  <c r="R124" i="5"/>
  <c r="R134" i="8"/>
  <c r="P147" i="8"/>
  <c r="R190" i="8"/>
  <c r="R189" i="8"/>
  <c r="T132" i="9"/>
  <c r="T194" i="9"/>
  <c r="T212" i="9"/>
  <c r="BK232" i="9"/>
  <c r="J232" i="9" s="1"/>
  <c r="J108" i="9" s="1"/>
  <c r="P132" i="10"/>
  <c r="P121" i="10"/>
  <c r="AU110" i="1"/>
  <c r="R152" i="3"/>
  <c r="R151" i="3"/>
  <c r="P124" i="5"/>
  <c r="AU101" i="1" s="1"/>
  <c r="T153" i="8"/>
  <c r="R180" i="8"/>
  <c r="T212" i="8"/>
  <c r="T211" i="8"/>
  <c r="P132" i="9"/>
  <c r="BK203" i="9"/>
  <c r="J203" i="9" s="1"/>
  <c r="J103" i="9" s="1"/>
  <c r="P219" i="9"/>
  <c r="T232" i="9"/>
  <c r="T231" i="9"/>
  <c r="BK132" i="10"/>
  <c r="J132" i="10" s="1"/>
  <c r="J99" i="10" s="1"/>
  <c r="R126" i="2"/>
  <c r="R125" i="2" s="1"/>
  <c r="P144" i="3"/>
  <c r="P134" i="3" s="1"/>
  <c r="BK126" i="4"/>
  <c r="BK125" i="4" s="1"/>
  <c r="J125" i="4" s="1"/>
  <c r="BK124" i="5"/>
  <c r="J124" i="5" s="1"/>
  <c r="R162" i="6"/>
  <c r="R125" i="6"/>
  <c r="P126" i="7"/>
  <c r="P125" i="7" s="1"/>
  <c r="AU105" i="1" s="1"/>
  <c r="P134" i="8"/>
  <c r="T147" i="8"/>
  <c r="BK190" i="8"/>
  <c r="J190" i="8" s="1"/>
  <c r="J107" i="8" s="1"/>
  <c r="R212" i="8"/>
  <c r="R211" i="8" s="1"/>
  <c r="BK173" i="9"/>
  <c r="J173" i="9" s="1"/>
  <c r="J101" i="9" s="1"/>
  <c r="R194" i="9"/>
  <c r="R212" i="9"/>
  <c r="R226" i="9"/>
  <c r="P126" i="2"/>
  <c r="P125" i="2" s="1"/>
  <c r="AU98" i="1" s="1"/>
  <c r="T144" i="3"/>
  <c r="T134" i="3"/>
  <c r="P126" i="4"/>
  <c r="P125" i="4" s="1"/>
  <c r="AU100" i="1" s="1"/>
  <c r="P162" i="6"/>
  <c r="P125" i="6" s="1"/>
  <c r="AU103" i="1" s="1"/>
  <c r="AU102" i="1" s="1"/>
  <c r="R126" i="7"/>
  <c r="R125" i="7"/>
  <c r="BK134" i="8"/>
  <c r="J134" i="8" s="1"/>
  <c r="J101" i="8" s="1"/>
  <c r="R147" i="8"/>
  <c r="P190" i="8"/>
  <c r="P189" i="8"/>
  <c r="R173" i="9"/>
  <c r="P203" i="9"/>
  <c r="BK219" i="9"/>
  <c r="J219" i="9" s="1"/>
  <c r="J105" i="9" s="1"/>
  <c r="R232" i="9"/>
  <c r="R231" i="9"/>
  <c r="R132" i="10"/>
  <c r="R121" i="10" s="1"/>
  <c r="P132" i="11"/>
  <c r="P125" i="11" s="1"/>
  <c r="P121" i="11" s="1"/>
  <c r="AU111" i="1" s="1"/>
  <c r="P152" i="3"/>
  <c r="P151" i="3"/>
  <c r="T126" i="7"/>
  <c r="T125" i="7" s="1"/>
  <c r="P153" i="8"/>
  <c r="P152" i="8" s="1"/>
  <c r="P180" i="8"/>
  <c r="P212" i="8"/>
  <c r="P211" i="8" s="1"/>
  <c r="BK132" i="9"/>
  <c r="J132" i="9" s="1"/>
  <c r="J100" i="9" s="1"/>
  <c r="BK194" i="9"/>
  <c r="J194" i="9" s="1"/>
  <c r="J102" i="9" s="1"/>
  <c r="BK212" i="9"/>
  <c r="J212" i="9" s="1"/>
  <c r="J104" i="9" s="1"/>
  <c r="BK226" i="9"/>
  <c r="J226" i="9"/>
  <c r="J106" i="9" s="1"/>
  <c r="BK132" i="11"/>
  <c r="J132" i="11" s="1"/>
  <c r="J99" i="11" s="1"/>
  <c r="BK144" i="3"/>
  <c r="J144" i="3" s="1"/>
  <c r="J105" i="3" s="1"/>
  <c r="T124" i="5"/>
  <c r="BK162" i="6"/>
  <c r="J162" i="6" s="1"/>
  <c r="J101" i="6" s="1"/>
  <c r="R153" i="8"/>
  <c r="R152" i="8" s="1"/>
  <c r="T180" i="8"/>
  <c r="R132" i="9"/>
  <c r="P194" i="9"/>
  <c r="P212" i="9"/>
  <c r="P226" i="9"/>
  <c r="T132" i="11"/>
  <c r="T125" i="11"/>
  <c r="T121" i="11" s="1"/>
  <c r="BK126" i="2"/>
  <c r="BK125" i="2" s="1"/>
  <c r="J125" i="2" s="1"/>
  <c r="T152" i="3"/>
  <c r="T151" i="3" s="1"/>
  <c r="T162" i="6"/>
  <c r="T125" i="6" s="1"/>
  <c r="BK126" i="7"/>
  <c r="BK125" i="7" s="1"/>
  <c r="J125" i="7" s="1"/>
  <c r="T134" i="8"/>
  <c r="BK147" i="8"/>
  <c r="J147" i="8" s="1"/>
  <c r="J102" i="8" s="1"/>
  <c r="T190" i="8"/>
  <c r="T189" i="8" s="1"/>
  <c r="P173" i="9"/>
  <c r="R203" i="9"/>
  <c r="R219" i="9"/>
  <c r="P232" i="9"/>
  <c r="P231" i="9"/>
  <c r="R144" i="3"/>
  <c r="R134" i="3" s="1"/>
  <c r="R133" i="3" s="1"/>
  <c r="R126" i="4"/>
  <c r="R125" i="4" s="1"/>
  <c r="BK153" i="8"/>
  <c r="J153" i="8" s="1"/>
  <c r="J104" i="8" s="1"/>
  <c r="BK180" i="8"/>
  <c r="J180" i="8" s="1"/>
  <c r="J105" i="8" s="1"/>
  <c r="BK212" i="8"/>
  <c r="J212" i="8" s="1"/>
  <c r="J109" i="8" s="1"/>
  <c r="T173" i="9"/>
  <c r="T203" i="9"/>
  <c r="T219" i="9"/>
  <c r="T226" i="9"/>
  <c r="T132" i="10"/>
  <c r="T121" i="10"/>
  <c r="R132" i="11"/>
  <c r="R125" i="11"/>
  <c r="R121" i="11" s="1"/>
  <c r="BK138" i="3"/>
  <c r="J138" i="3" s="1"/>
  <c r="J103" i="3" s="1"/>
  <c r="BK135" i="3"/>
  <c r="J135" i="3"/>
  <c r="J102" i="3" s="1"/>
  <c r="BK141" i="3"/>
  <c r="J141" i="3" s="1"/>
  <c r="J104" i="3" s="1"/>
  <c r="BK158" i="3"/>
  <c r="BK157" i="3"/>
  <c r="J157" i="3" s="1"/>
  <c r="J108" i="3" s="1"/>
  <c r="BK122" i="11"/>
  <c r="BK137" i="11"/>
  <c r="J137" i="11" s="1"/>
  <c r="J100" i="11" s="1"/>
  <c r="BK140" i="11"/>
  <c r="J140" i="11" s="1"/>
  <c r="J101" i="11" s="1"/>
  <c r="J89" i="11"/>
  <c r="BE133" i="11"/>
  <c r="BE138" i="11"/>
  <c r="BE141" i="11"/>
  <c r="E85" i="11"/>
  <c r="BE128" i="11"/>
  <c r="BE130" i="11"/>
  <c r="BE126" i="11"/>
  <c r="BE135" i="11"/>
  <c r="BE123" i="11"/>
  <c r="BK231" i="9"/>
  <c r="J231" i="9" s="1"/>
  <c r="J107" i="9" s="1"/>
  <c r="J91" i="10"/>
  <c r="BE122" i="10"/>
  <c r="BE135" i="10"/>
  <c r="BE163" i="10"/>
  <c r="BE128" i="10"/>
  <c r="BE161" i="10"/>
  <c r="BE130" i="10"/>
  <c r="BE151" i="10"/>
  <c r="BE153" i="10"/>
  <c r="BE157" i="10"/>
  <c r="BE145" i="10"/>
  <c r="BE124" i="10"/>
  <c r="BE143" i="10"/>
  <c r="BE159" i="10"/>
  <c r="BE126" i="10"/>
  <c r="BE147" i="10"/>
  <c r="BE155" i="10"/>
  <c r="E109" i="10"/>
  <c r="BE133" i="10"/>
  <c r="BE137" i="10"/>
  <c r="BE139" i="10"/>
  <c r="BE141" i="10"/>
  <c r="BE149" i="10"/>
  <c r="BE171" i="9"/>
  <c r="BE186" i="9"/>
  <c r="BE133" i="9"/>
  <c r="BE141" i="9"/>
  <c r="BE143" i="9"/>
  <c r="BE157" i="9"/>
  <c r="BE169" i="9"/>
  <c r="BE201" i="9"/>
  <c r="BE235" i="9"/>
  <c r="F94" i="9"/>
  <c r="BE139" i="9"/>
  <c r="BE145" i="9"/>
  <c r="BE147" i="9"/>
  <c r="BE155" i="9"/>
  <c r="BE174" i="9"/>
  <c r="BE178" i="9"/>
  <c r="BE180" i="9"/>
  <c r="BE182" i="9"/>
  <c r="BE184" i="9"/>
  <c r="BE192" i="9"/>
  <c r="BE208" i="9"/>
  <c r="BE213" i="9"/>
  <c r="BE190" i="9"/>
  <c r="BE227" i="9"/>
  <c r="BE229" i="9"/>
  <c r="BE237" i="9"/>
  <c r="BE137" i="9"/>
  <c r="BE151" i="9"/>
  <c r="BE153" i="9"/>
  <c r="BE188" i="9"/>
  <c r="BE210" i="9"/>
  <c r="J124" i="9"/>
  <c r="BE135" i="9"/>
  <c r="BE149" i="9"/>
  <c r="BE199" i="9"/>
  <c r="BE233" i="9"/>
  <c r="BE159" i="9"/>
  <c r="BE161" i="9"/>
  <c r="BE163" i="9"/>
  <c r="BE195" i="9"/>
  <c r="E85" i="9"/>
  <c r="BE165" i="9"/>
  <c r="BE167" i="9"/>
  <c r="BE176" i="9"/>
  <c r="BE197" i="9"/>
  <c r="BE204" i="9"/>
  <c r="BE206" i="9"/>
  <c r="BE215" i="9"/>
  <c r="BE217" i="9"/>
  <c r="BE220" i="9"/>
  <c r="BE222" i="9"/>
  <c r="BE224" i="9"/>
  <c r="BE139" i="8"/>
  <c r="BE156" i="8"/>
  <c r="BE166" i="8"/>
  <c r="BE170" i="8"/>
  <c r="BE178" i="8"/>
  <c r="BE181" i="8"/>
  <c r="BE199" i="8"/>
  <c r="BE207" i="8"/>
  <c r="BE215" i="8"/>
  <c r="J127" i="8"/>
  <c r="BE148" i="8"/>
  <c r="BE154" i="8"/>
  <c r="BE160" i="8"/>
  <c r="BE172" i="8"/>
  <c r="BE174" i="8"/>
  <c r="BE201" i="8"/>
  <c r="BE203" i="8"/>
  <c r="E119" i="8"/>
  <c r="BE135" i="8"/>
  <c r="BE145" i="8"/>
  <c r="BE176" i="8"/>
  <c r="BE143" i="8"/>
  <c r="BE150" i="8"/>
  <c r="BE193" i="8"/>
  <c r="BE195" i="8"/>
  <c r="BE197" i="8"/>
  <c r="BE205" i="8"/>
  <c r="BE141" i="8"/>
  <c r="BE191" i="8"/>
  <c r="BE213" i="8"/>
  <c r="BE162" i="8"/>
  <c r="BE168" i="8"/>
  <c r="BE183" i="8"/>
  <c r="BE185" i="8"/>
  <c r="BE187" i="8"/>
  <c r="BE137" i="8"/>
  <c r="BE158" i="8"/>
  <c r="BE164" i="8"/>
  <c r="BE209" i="8"/>
  <c r="J93" i="7"/>
  <c r="BE139" i="7"/>
  <c r="BE149" i="7"/>
  <c r="BE163" i="7"/>
  <c r="BE165" i="7"/>
  <c r="BE167" i="7"/>
  <c r="BE169" i="7"/>
  <c r="BE187" i="7"/>
  <c r="BE129" i="7"/>
  <c r="BE133" i="7"/>
  <c r="BE161" i="7"/>
  <c r="BE181" i="7"/>
  <c r="BE135" i="7"/>
  <c r="BE145" i="7"/>
  <c r="E111" i="7"/>
  <c r="BE131" i="7"/>
  <c r="BE155" i="7"/>
  <c r="BE159" i="7"/>
  <c r="BE173" i="7"/>
  <c r="BE175" i="7"/>
  <c r="BE177" i="7"/>
  <c r="BE185" i="7"/>
  <c r="BE127" i="7"/>
  <c r="BE143" i="7"/>
  <c r="BE157" i="7"/>
  <c r="BE179" i="7"/>
  <c r="BE137" i="7"/>
  <c r="BE147" i="7"/>
  <c r="BE151" i="7"/>
  <c r="BE153" i="7"/>
  <c r="BE171" i="7"/>
  <c r="BE183" i="7"/>
  <c r="BE141" i="7"/>
  <c r="E111" i="6"/>
  <c r="BE160" i="6"/>
  <c r="BE163" i="6"/>
  <c r="BE167" i="6"/>
  <c r="BE189" i="6"/>
  <c r="BE136" i="6"/>
  <c r="BE175" i="6"/>
  <c r="BE134" i="6"/>
  <c r="BE183" i="6"/>
  <c r="BE187" i="6"/>
  <c r="BE126" i="6"/>
  <c r="BE140" i="6"/>
  <c r="BE142" i="6"/>
  <c r="BE150" i="6"/>
  <c r="BE130" i="6"/>
  <c r="BE144" i="6"/>
  <c r="BE169" i="6"/>
  <c r="BE173" i="6"/>
  <c r="J119" i="6"/>
  <c r="BE185" i="6"/>
  <c r="BE132" i="6"/>
  <c r="BE146" i="6"/>
  <c r="BE165" i="6"/>
  <c r="BE177" i="6"/>
  <c r="BE128" i="6"/>
  <c r="BE138" i="6"/>
  <c r="BE148" i="6"/>
  <c r="BE152" i="6"/>
  <c r="BE154" i="6"/>
  <c r="BE156" i="6"/>
  <c r="BE158" i="6"/>
  <c r="BE171" i="6"/>
  <c r="BE179" i="6"/>
  <c r="BE181" i="6"/>
  <c r="E110" i="5"/>
  <c r="BE133" i="5"/>
  <c r="BE141" i="5"/>
  <c r="BE147" i="5"/>
  <c r="BE151" i="5"/>
  <c r="BE137" i="5"/>
  <c r="BE139" i="5"/>
  <c r="BE161" i="5"/>
  <c r="BE167" i="5"/>
  <c r="J93" i="5"/>
  <c r="BE129" i="5"/>
  <c r="BE143" i="5"/>
  <c r="BE145" i="5"/>
  <c r="BE155" i="5"/>
  <c r="BE163" i="5"/>
  <c r="BE173" i="5"/>
  <c r="BE153" i="5"/>
  <c r="BE171" i="5"/>
  <c r="BE175" i="5"/>
  <c r="BE125" i="5"/>
  <c r="BE127" i="5"/>
  <c r="BE131" i="5"/>
  <c r="BE135" i="5"/>
  <c r="BE149" i="5"/>
  <c r="BE157" i="5"/>
  <c r="BE159" i="5"/>
  <c r="BE165" i="5"/>
  <c r="BE169" i="5"/>
  <c r="J158" i="3"/>
  <c r="J109" i="3"/>
  <c r="BE131" i="4"/>
  <c r="E111" i="4"/>
  <c r="BE127" i="4"/>
  <c r="BE133" i="4"/>
  <c r="J93" i="4"/>
  <c r="BE129" i="4"/>
  <c r="E119" i="3"/>
  <c r="BE139" i="3"/>
  <c r="BE145" i="3"/>
  <c r="BE147" i="3"/>
  <c r="BE142" i="3"/>
  <c r="BE159" i="3"/>
  <c r="J93" i="3"/>
  <c r="BE136" i="3"/>
  <c r="BE153" i="3"/>
  <c r="BE155" i="3"/>
  <c r="BE149" i="3"/>
  <c r="E85" i="2"/>
  <c r="J93" i="2"/>
  <c r="BE127" i="2"/>
  <c r="BE130" i="2"/>
  <c r="BE133" i="2"/>
  <c r="BE135" i="2"/>
  <c r="BE138" i="2"/>
  <c r="BE140" i="2"/>
  <c r="BE142" i="2"/>
  <c r="BE144" i="2"/>
  <c r="BE146" i="2"/>
  <c r="BE148" i="2"/>
  <c r="BE150" i="2"/>
  <c r="BE152" i="2"/>
  <c r="BE154" i="2"/>
  <c r="BE156" i="2"/>
  <c r="BE158" i="2"/>
  <c r="BE160" i="2"/>
  <c r="BE162" i="2"/>
  <c r="BE164" i="2"/>
  <c r="BE166" i="2"/>
  <c r="BE168" i="2"/>
  <c r="BE170" i="2"/>
  <c r="BE172" i="2"/>
  <c r="BE174" i="2"/>
  <c r="BE176" i="2"/>
  <c r="BE178" i="2"/>
  <c r="BE180" i="2"/>
  <c r="BE182" i="2"/>
  <c r="BE184" i="2"/>
  <c r="BE186" i="2"/>
  <c r="BE189" i="2"/>
  <c r="BE192" i="2"/>
  <c r="BE195" i="2"/>
  <c r="BE198" i="2"/>
  <c r="BE201" i="2"/>
  <c r="BE204" i="2"/>
  <c r="BE207" i="2"/>
  <c r="BE210" i="2"/>
  <c r="BE213" i="2"/>
  <c r="BE216" i="2"/>
  <c r="BE219" i="2"/>
  <c r="BE222" i="2"/>
  <c r="BE225" i="2"/>
  <c r="BE228" i="2"/>
  <c r="BE231" i="2"/>
  <c r="BE234" i="2"/>
  <c r="BE237" i="2"/>
  <c r="BE240" i="2"/>
  <c r="BE243" i="2"/>
  <c r="BE246" i="2"/>
  <c r="BE248" i="2"/>
  <c r="BE250" i="2"/>
  <c r="BE252" i="2"/>
  <c r="BE254" i="2"/>
  <c r="BE256" i="2"/>
  <c r="BE258" i="2"/>
  <c r="BE260" i="2"/>
  <c r="BE262" i="2"/>
  <c r="BE264" i="2"/>
  <c r="BE266" i="2"/>
  <c r="BE268" i="2"/>
  <c r="BE270" i="2"/>
  <c r="BE272" i="2"/>
  <c r="BE274" i="2"/>
  <c r="BE276" i="2"/>
  <c r="BE278" i="2"/>
  <c r="BE280" i="2"/>
  <c r="BE282" i="2"/>
  <c r="BE284" i="2"/>
  <c r="BE286" i="2"/>
  <c r="BE288" i="2"/>
  <c r="BE290" i="2"/>
  <c r="BE292" i="2"/>
  <c r="BE294" i="2"/>
  <c r="BE296" i="2"/>
  <c r="BE298" i="2"/>
  <c r="BE300" i="2"/>
  <c r="BE302" i="2"/>
  <c r="BE304" i="2"/>
  <c r="BE306" i="2"/>
  <c r="BE308" i="2"/>
  <c r="BE310" i="2"/>
  <c r="BE312" i="2"/>
  <c r="BE314" i="2"/>
  <c r="BE316" i="2"/>
  <c r="BE318" i="2"/>
  <c r="BE320" i="2"/>
  <c r="BE322" i="2"/>
  <c r="BE324" i="2"/>
  <c r="BE326" i="2"/>
  <c r="BE328" i="2"/>
  <c r="BE330" i="2"/>
  <c r="BE332" i="2"/>
  <c r="BE334" i="2"/>
  <c r="BE336" i="2"/>
  <c r="BE338" i="2"/>
  <c r="BE340" i="2"/>
  <c r="BE342" i="2"/>
  <c r="BE344" i="2"/>
  <c r="BE346" i="2"/>
  <c r="BE348" i="2"/>
  <c r="BE350" i="2"/>
  <c r="BE352" i="2"/>
  <c r="BE354" i="2"/>
  <c r="BE366" i="2"/>
  <c r="BE360" i="2"/>
  <c r="BE370" i="2"/>
  <c r="BE356" i="2"/>
  <c r="BE358" i="2"/>
  <c r="BE362" i="2"/>
  <c r="BE364" i="2"/>
  <c r="BE368" i="2"/>
  <c r="BE372" i="2"/>
  <c r="AS96" i="1"/>
  <c r="AS95" i="1" s="1"/>
  <c r="AS94" i="1" s="1"/>
  <c r="F41" i="3"/>
  <c r="BD99" i="1" s="1"/>
  <c r="F38" i="4"/>
  <c r="BA100" i="1" s="1"/>
  <c r="F41" i="4"/>
  <c r="BD100" i="1" s="1"/>
  <c r="F38" i="5"/>
  <c r="BA101" i="1" s="1"/>
  <c r="F41" i="5"/>
  <c r="BD101" i="1" s="1"/>
  <c r="F39" i="6"/>
  <c r="BB103" i="1" s="1"/>
  <c r="BB102" i="1" s="1"/>
  <c r="AX102" i="1" s="1"/>
  <c r="F39" i="7"/>
  <c r="BB105" i="1" s="1"/>
  <c r="F38" i="8"/>
  <c r="BA106" i="1" s="1"/>
  <c r="F37" i="10"/>
  <c r="BB110" i="1" s="1"/>
  <c r="BB109" i="1" s="1"/>
  <c r="AX109" i="1" s="1"/>
  <c r="F39" i="10"/>
  <c r="BD110" i="1" s="1"/>
  <c r="BD109" i="1" s="1"/>
  <c r="F38" i="3"/>
  <c r="BA99" i="1" s="1"/>
  <c r="F39" i="3"/>
  <c r="BB99" i="1" s="1"/>
  <c r="F40" i="4"/>
  <c r="BC100" i="1" s="1"/>
  <c r="J38" i="5"/>
  <c r="AW101" i="1" s="1"/>
  <c r="F41" i="6"/>
  <c r="BD103" i="1" s="1"/>
  <c r="BD102" i="1" s="1"/>
  <c r="F38" i="6"/>
  <c r="BA103" i="1" s="1"/>
  <c r="BA102" i="1" s="1"/>
  <c r="AW102" i="1" s="1"/>
  <c r="F40" i="8"/>
  <c r="BC106" i="1" s="1"/>
  <c r="J36" i="9"/>
  <c r="AW108" i="1" s="1"/>
  <c r="F35" i="11"/>
  <c r="BB111" i="1" s="1"/>
  <c r="J38" i="3"/>
  <c r="AW99" i="1" s="1"/>
  <c r="J38" i="4"/>
  <c r="AW100" i="1" s="1"/>
  <c r="F39" i="4"/>
  <c r="BB100" i="1" s="1"/>
  <c r="F39" i="5"/>
  <c r="BB101" i="1" s="1"/>
  <c r="F40" i="5"/>
  <c r="BC101" i="1" s="1"/>
  <c r="F40" i="6"/>
  <c r="BC103" i="1" s="1"/>
  <c r="BC102" i="1" s="1"/>
  <c r="AY102" i="1" s="1"/>
  <c r="J38" i="7"/>
  <c r="AW105" i="1" s="1"/>
  <c r="F38" i="9"/>
  <c r="BC108" i="1" s="1"/>
  <c r="BC107" i="1" s="1"/>
  <c r="AY107" i="1" s="1"/>
  <c r="J38" i="2"/>
  <c r="AW98" i="1" s="1"/>
  <c r="F38" i="7"/>
  <c r="BA105" i="1" s="1"/>
  <c r="F37" i="9"/>
  <c r="BB108" i="1" s="1"/>
  <c r="BB107" i="1" s="1"/>
  <c r="AX107" i="1" s="1"/>
  <c r="F34" i="11"/>
  <c r="BA111" i="1" s="1"/>
  <c r="F38" i="2"/>
  <c r="BA98" i="1" s="1"/>
  <c r="F40" i="7"/>
  <c r="BC105" i="1" s="1"/>
  <c r="J38" i="8"/>
  <c r="AW106" i="1" s="1"/>
  <c r="F38" i="10"/>
  <c r="BC110" i="1" s="1"/>
  <c r="BC109" i="1" s="1"/>
  <c r="AY109" i="1" s="1"/>
  <c r="F37" i="11"/>
  <c r="BD111" i="1" s="1"/>
  <c r="F39" i="2"/>
  <c r="BB98" i="1" s="1"/>
  <c r="F39" i="8"/>
  <c r="BB106" i="1" s="1"/>
  <c r="F36" i="9"/>
  <c r="BA108" i="1" s="1"/>
  <c r="BA107" i="1" s="1"/>
  <c r="AW107" i="1" s="1"/>
  <c r="F36" i="11"/>
  <c r="BC111" i="1" s="1"/>
  <c r="AU109" i="1"/>
  <c r="F40" i="2"/>
  <c r="BC98" i="1" s="1"/>
  <c r="J38" i="6"/>
  <c r="AW103" i="1" s="1"/>
  <c r="F41" i="8"/>
  <c r="BD106" i="1" s="1"/>
  <c r="F36" i="10"/>
  <c r="BA110" i="1" s="1"/>
  <c r="BA109" i="1" s="1"/>
  <c r="AW109" i="1" s="1"/>
  <c r="J36" i="10"/>
  <c r="AW110" i="1" s="1"/>
  <c r="F41" i="2"/>
  <c r="BD98" i="1" s="1"/>
  <c r="F41" i="7"/>
  <c r="BD105" i="1" s="1"/>
  <c r="F39" i="9"/>
  <c r="BD108" i="1" s="1"/>
  <c r="BD107" i="1" s="1"/>
  <c r="J34" i="11"/>
  <c r="AW111" i="1" s="1"/>
  <c r="BK121" i="10" l="1"/>
  <c r="J121" i="10" s="1"/>
  <c r="J98" i="10" s="1"/>
  <c r="BK211" i="8"/>
  <c r="J211" i="8" s="1"/>
  <c r="J108" i="8" s="1"/>
  <c r="BK189" i="8"/>
  <c r="J189" i="8" s="1"/>
  <c r="J106" i="8" s="1"/>
  <c r="BK152" i="8"/>
  <c r="J152" i="8" s="1"/>
  <c r="J103" i="8" s="1"/>
  <c r="J126" i="7"/>
  <c r="J101" i="7" s="1"/>
  <c r="BK125" i="6"/>
  <c r="J125" i="6" s="1"/>
  <c r="J34" i="6" s="1"/>
  <c r="AG103" i="1" s="1"/>
  <c r="J126" i="4"/>
  <c r="J101" i="4" s="1"/>
  <c r="J152" i="3"/>
  <c r="J107" i="3" s="1"/>
  <c r="J126" i="2"/>
  <c r="J101" i="2" s="1"/>
  <c r="J34" i="7"/>
  <c r="AG105" i="1" s="1"/>
  <c r="J100" i="7"/>
  <c r="J34" i="2"/>
  <c r="AG98" i="1" s="1"/>
  <c r="J100" i="2"/>
  <c r="J100" i="5"/>
  <c r="J34" i="5"/>
  <c r="AG101" i="1" s="1"/>
  <c r="J34" i="4"/>
  <c r="AG100" i="1" s="1"/>
  <c r="J100" i="4"/>
  <c r="BK131" i="9"/>
  <c r="J131" i="9" s="1"/>
  <c r="J99" i="9" s="1"/>
  <c r="T133" i="3"/>
  <c r="P133" i="3"/>
  <c r="AU99" i="1"/>
  <c r="AU97" i="1" s="1"/>
  <c r="T152" i="8"/>
  <c r="T133" i="8" s="1"/>
  <c r="P133" i="8"/>
  <c r="AU106" i="1" s="1"/>
  <c r="AU104" i="1" s="1"/>
  <c r="R133" i="8"/>
  <c r="R131" i="9"/>
  <c r="R130" i="9"/>
  <c r="P131" i="9"/>
  <c r="P130" i="9"/>
  <c r="AU108" i="1" s="1"/>
  <c r="AU107" i="1" s="1"/>
  <c r="T131" i="9"/>
  <c r="T130" i="9" s="1"/>
  <c r="BK125" i="11"/>
  <c r="J125" i="11" s="1"/>
  <c r="J98" i="11" s="1"/>
  <c r="BK134" i="3"/>
  <c r="J134" i="3" s="1"/>
  <c r="J101" i="3" s="1"/>
  <c r="J122" i="11"/>
  <c r="J97" i="11"/>
  <c r="F37" i="4"/>
  <c r="AZ100" i="1" s="1"/>
  <c r="BB97" i="1"/>
  <c r="AX97" i="1" s="1"/>
  <c r="F37" i="6"/>
  <c r="AZ103" i="1" s="1"/>
  <c r="AZ102" i="1" s="1"/>
  <c r="AV102" i="1" s="1"/>
  <c r="AT102" i="1" s="1"/>
  <c r="BD104" i="1"/>
  <c r="J37" i="8"/>
  <c r="AV106" i="1" s="1"/>
  <c r="AT106" i="1" s="1"/>
  <c r="J37" i="3"/>
  <c r="AV99" i="1" s="1"/>
  <c r="AT99" i="1" s="1"/>
  <c r="BD97" i="1"/>
  <c r="J37" i="6"/>
  <c r="AV103" i="1" s="1"/>
  <c r="AT103" i="1" s="1"/>
  <c r="F37" i="8"/>
  <c r="AZ106" i="1" s="1"/>
  <c r="J37" i="2"/>
  <c r="AV98" i="1" s="1"/>
  <c r="AT98" i="1" s="1"/>
  <c r="J33" i="11"/>
  <c r="AV111" i="1" s="1"/>
  <c r="AT111" i="1" s="1"/>
  <c r="F37" i="3"/>
  <c r="AZ99" i="1" s="1"/>
  <c r="J37" i="5"/>
  <c r="AV101" i="1" s="1"/>
  <c r="AT101" i="1" s="1"/>
  <c r="BA104" i="1"/>
  <c r="AW104" i="1" s="1"/>
  <c r="J35" i="9"/>
  <c r="AV108" i="1" s="1"/>
  <c r="AT108" i="1" s="1"/>
  <c r="F37" i="2"/>
  <c r="AZ98" i="1" s="1"/>
  <c r="F33" i="11"/>
  <c r="AZ111" i="1" s="1"/>
  <c r="J37" i="4"/>
  <c r="AV100" i="1" s="1"/>
  <c r="AT100" i="1" s="1"/>
  <c r="F37" i="5"/>
  <c r="AZ101" i="1" s="1"/>
  <c r="BB104" i="1"/>
  <c r="AX104" i="1" s="1"/>
  <c r="BC104" i="1"/>
  <c r="AY104" i="1" s="1"/>
  <c r="F35" i="9"/>
  <c r="AZ108" i="1" s="1"/>
  <c r="AZ107" i="1" s="1"/>
  <c r="AV107" i="1" s="1"/>
  <c r="AT107" i="1" s="1"/>
  <c r="BC97" i="1"/>
  <c r="AY97" i="1" s="1"/>
  <c r="BA97" i="1"/>
  <c r="AW97" i="1" s="1"/>
  <c r="F37" i="7"/>
  <c r="AZ105" i="1" s="1"/>
  <c r="F35" i="10"/>
  <c r="AZ110" i="1" s="1"/>
  <c r="AZ109" i="1" s="1"/>
  <c r="AV109" i="1" s="1"/>
  <c r="AT109" i="1" s="1"/>
  <c r="J37" i="7"/>
  <c r="AV105" i="1" s="1"/>
  <c r="AT105" i="1" s="1"/>
  <c r="J35" i="10"/>
  <c r="AV110" i="1" s="1"/>
  <c r="AT110" i="1" s="1"/>
  <c r="J32" i="10" l="1"/>
  <c r="AG110" i="1" s="1"/>
  <c r="AG109" i="1" s="1"/>
  <c r="AN109" i="1" s="1"/>
  <c r="BK130" i="9"/>
  <c r="J130" i="9" s="1"/>
  <c r="J98" i="9" s="1"/>
  <c r="BK133" i="8"/>
  <c r="J133" i="8" s="1"/>
  <c r="J100" i="8" s="1"/>
  <c r="AN105" i="1"/>
  <c r="J100" i="6"/>
  <c r="AN103" i="1"/>
  <c r="AG102" i="1"/>
  <c r="AN102" i="1" s="1"/>
  <c r="AN101" i="1"/>
  <c r="AN100" i="1"/>
  <c r="AN98" i="1"/>
  <c r="AU96" i="1"/>
  <c r="AU95" i="1" s="1"/>
  <c r="BK121" i="11"/>
  <c r="J121" i="11" s="1"/>
  <c r="J96" i="11" s="1"/>
  <c r="BK133" i="3"/>
  <c r="J133" i="3" s="1"/>
  <c r="J100" i="3" s="1"/>
  <c r="J43" i="7"/>
  <c r="J43" i="6"/>
  <c r="J43" i="5"/>
  <c r="J43" i="4"/>
  <c r="J43" i="2"/>
  <c r="AU94" i="1"/>
  <c r="BD96" i="1"/>
  <c r="BD95" i="1" s="1"/>
  <c r="BD94" i="1" s="1"/>
  <c r="W33" i="1" s="1"/>
  <c r="AZ104" i="1"/>
  <c r="AV104" i="1" s="1"/>
  <c r="AT104" i="1" s="1"/>
  <c r="BB96" i="1"/>
  <c r="AX96" i="1" s="1"/>
  <c r="AZ97" i="1"/>
  <c r="AV97" i="1" s="1"/>
  <c r="AT97" i="1" s="1"/>
  <c r="BC96" i="1"/>
  <c r="AY96" i="1" s="1"/>
  <c r="BA96" i="1"/>
  <c r="AW96" i="1" s="1"/>
  <c r="J41" i="10" l="1"/>
  <c r="AN110" i="1"/>
  <c r="J32" i="9"/>
  <c r="AG108" i="1" s="1"/>
  <c r="AG107" i="1" s="1"/>
  <c r="AN107" i="1" s="1"/>
  <c r="J34" i="8"/>
  <c r="AG106" i="1" s="1"/>
  <c r="AG104" i="1" s="1"/>
  <c r="AN104" i="1" s="1"/>
  <c r="J34" i="3"/>
  <c r="AG99" i="1" s="1"/>
  <c r="AG97" i="1" s="1"/>
  <c r="BA95" i="1"/>
  <c r="AW95" i="1" s="1"/>
  <c r="J30" i="11"/>
  <c r="AG111" i="1" s="1"/>
  <c r="BB95" i="1"/>
  <c r="AX95" i="1" s="1"/>
  <c r="BC95" i="1"/>
  <c r="AY95" i="1" s="1"/>
  <c r="AZ96" i="1"/>
  <c r="AV96" i="1" s="1"/>
  <c r="AT96" i="1" s="1"/>
  <c r="AN108" i="1" l="1"/>
  <c r="J41" i="9"/>
  <c r="AN106" i="1"/>
  <c r="J43" i="8"/>
  <c r="J39" i="11"/>
  <c r="AN99" i="1"/>
  <c r="J43" i="3"/>
  <c r="AN111" i="1"/>
  <c r="AG96" i="1"/>
  <c r="AN96" i="1" s="1"/>
  <c r="AN97" i="1"/>
  <c r="AZ95" i="1"/>
  <c r="AV95" i="1" s="1"/>
  <c r="AT95" i="1" s="1"/>
  <c r="BC94" i="1"/>
  <c r="W32" i="1" s="1"/>
  <c r="BA94" i="1"/>
  <c r="W30" i="1" s="1"/>
  <c r="BB94" i="1"/>
  <c r="W31" i="1" s="1"/>
  <c r="AG95" i="1" l="1"/>
  <c r="AG94" i="1" s="1"/>
  <c r="AK26" i="1" s="1"/>
  <c r="AY94" i="1"/>
  <c r="AW94" i="1"/>
  <c r="AK30" i="1" s="1"/>
  <c r="AX94" i="1"/>
  <c r="AZ94" i="1"/>
  <c r="W29" i="1" s="1"/>
  <c r="AN95" i="1" l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<sst xmlns="http://schemas.openxmlformats.org/spreadsheetml/2006/main" count="7799" uniqueCount="1399">
  <si>
    <t>Export Komplet</t>
  </si>
  <si>
    <t/>
  </si>
  <si>
    <t>2.0</t>
  </si>
  <si>
    <t>False</t>
  </si>
  <si>
    <t>{d5a3f86b-bbe5-4be2-8f75-034bdfb339dc}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</si>
  <si>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</si>
  <si>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</si>
  <si>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</si>
  <si>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</si>
  <si>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</si>
  <si>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</si>
  <si>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</si>
  <si>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</si>
  <si>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2021</t>
  </si>
  <si>
    <t>Zakázka:</t>
  </si>
  <si>
    <t>Oprava PZS na přejezdu P2007 v km 3,435 v úseku Děčín hl.n. - Oldřichov</t>
  </si>
  <si>
    <t>KSO:</t>
  </si>
  <si>
    <t>CC-CZ:</t>
  </si>
  <si>
    <t>Místo:</t>
  </si>
  <si>
    <t xml:space="preserve"> </t>
  </si>
  <si>
    <t>Datum:</t>
  </si>
  <si>
    <t>22. 11. 2021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</si>
  <si>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</si>
  <si>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</si>
  <si>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</si>
  <si>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</si>
  <si>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</si>
  <si>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</si>
  <si>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</si>
  <si>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</si>
  <si>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</si>
  <si>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</si>
  <si>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</si>
  <si>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</si>
  <si>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</si>
  <si>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</si>
  <si>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</si>
  <si>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</si>
  <si>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</si>
  <si>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</si>
  <si>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</si>
  <si>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</si>
  <si>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</si>
  <si>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</si>
  <si>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</si>
  <si>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</si>
  <si>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</si>
  <si>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</si>
  <si>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</si>
  <si>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</si>
  <si>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</si>
  <si>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</si>
  <si>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</si>
  <si>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</si>
  <si>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</si>
  <si>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</si>
  <si>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</si>
  <si>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</si>
  <si>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</si>
  <si>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</si>
  <si>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</si>
  <si>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</si>
  <si>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</si>
  <si>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</si>
  <si>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</si>
  <si>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</si>
  <si>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</si>
  <si>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</si>
  <si>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</si>
  <si>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</si>
  <si>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</si>
  <si>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</si>
  <si>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</si>
  <si>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</si>
  <si>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D.1.1.3</t>
  </si>
  <si>
    <t>Přejezdové zabezpečovací zařízení (PZZ)</t>
  </si>
  <si>
    <t>STA</t>
  </si>
  <si>
    <t>1</t>
  </si>
  <si>
    <t>{33b4c9b5-7a5b-45ab-85f0-3dc3bac9e61a}</t>
  </si>
  <si>
    <t>2</t>
  </si>
  <si>
    <t>PS 01-01-31</t>
  </si>
  <si>
    <t>Zabezpečovací zařízení (PZS) železniční přejezd v km 3,435 (P2007)</t>
  </si>
  <si>
    <t>Soupis</t>
  </si>
  <si>
    <t>{623a66c5-d78a-4aec-853c-14a536590729}</t>
  </si>
  <si>
    <t>01</t>
  </si>
  <si>
    <t>PZS P2007 Horní Oldřichov</t>
  </si>
  <si>
    <t>3</t>
  </si>
  <si>
    <t>{0c1ce3a9-4400-4611-94f3-87fb86037c2d}</t>
  </si>
  <si>
    <t>/</t>
  </si>
  <si>
    <t>01.1</t>
  </si>
  <si>
    <t>Technologická část - ÚOŽI</t>
  </si>
  <si>
    <t>4</t>
  </si>
  <si>
    <t>{28a74e3e-92ff-40a7-b19c-a8885e9652cb}</t>
  </si>
  <si>
    <t>01.2</t>
  </si>
  <si>
    <t>Stavební část - URS</t>
  </si>
  <si>
    <t>{742d7015-3aa7-4202-9a9d-ad49479caf7a}</t>
  </si>
  <si>
    <t>01.3</t>
  </si>
  <si>
    <t>Demontáže</t>
  </si>
  <si>
    <t>{444672a4-d503-4d8f-a950-730c450093ce}</t>
  </si>
  <si>
    <t>01.4</t>
  </si>
  <si>
    <t>Dodávky SSZT - NEOCEŇOVAT</t>
  </si>
  <si>
    <t>{4715c6fe-7ef9-4e9d-ae9e-cba4588db438}</t>
  </si>
  <si>
    <t>02</t>
  </si>
  <si>
    <t>Počítače náprav</t>
  </si>
  <si>
    <t>{016cfa0a-753d-4367-8301-64f87749f405}</t>
  </si>
  <si>
    <t>02.1</t>
  </si>
  <si>
    <t>{226ee417-6b42-42f2-a744-1abaab180a6e}</t>
  </si>
  <si>
    <t>03</t>
  </si>
  <si>
    <t>Kabelizace</t>
  </si>
  <si>
    <t>{7f248696-af09-45b9-99dc-a7eb5acc4ff5}</t>
  </si>
  <si>
    <t>03.1</t>
  </si>
  <si>
    <t>Technologická část</t>
  </si>
  <si>
    <t>{4effab24-665e-49ef-a30d-46c8fe6a5dd9}</t>
  </si>
  <si>
    <t>03.2</t>
  </si>
  <si>
    <t>Stavební část</t>
  </si>
  <si>
    <t>{0f19cd61-55c6-465f-9b58-0824bae85d35}</t>
  </si>
  <si>
    <t>D.2.2.1</t>
  </si>
  <si>
    <t>Pozemní objekty budov</t>
  </si>
  <si>
    <t>{e5057c3a-b410-42f3-873a-712bb8278014}</t>
  </si>
  <si>
    <t>SO 01-71-01</t>
  </si>
  <si>
    <t>Železniční přejezd P2007, úprava plochy</t>
  </si>
  <si>
    <t>{3f9f6c48-9094-4b48-bec4-ee18fcd84059}</t>
  </si>
  <si>
    <t>D.2.3.6</t>
  </si>
  <si>
    <t>Rozvody nn</t>
  </si>
  <si>
    <t>{0ecca060-6986-4ca4-bc95-658a6f4458ce}</t>
  </si>
  <si>
    <t>SO 01-86-01</t>
  </si>
  <si>
    <t>Přípojka napájení NN železniční přejezd v km 3,435 P2007</t>
  </si>
  <si>
    <t>{cb3c7260-6c97-45db-8466-dbd76d8e64a1}</t>
  </si>
  <si>
    <t>VON</t>
  </si>
  <si>
    <t>Vedlejší a ostatní rozpočtové náklady</t>
  </si>
  <si>
    <t>{4bef2310-c93e-4339-a478-372031f3175f}</t>
  </si>
  <si>
    <t>KRYCÍ LIST SOUPISU PRACÍ</t>
  </si>
  <si>
    <t>Objekt:</t>
  </si>
  <si>
    <t>D.1.1.3 - Přejezdové zabezpečovací zařízení (PZZ)</t>
  </si>
  <si>
    <t>Soupis:</t>
  </si>
  <si>
    <t>PS 01-01-31 - Zabezpečovací zařízení (PZS) železniční přejezd v km 3,435 (P2007)</t>
  </si>
  <si>
    <t>Úroveň 4:</t>
  </si>
  <si>
    <t>01.1 - Technologická část - ÚOŽI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</si>
  <si>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</si>
  <si>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</si>
  <si>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</si>
  <si>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</si>
  <si>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</si>
  <si>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</si>
  <si>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</si>
  <si>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</si>
  <si>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</si>
  <si>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</si>
  <si>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</si>
  <si>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</si>
  <si>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</si>
  <si>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</si>
  <si>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</si>
  <si>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</si>
  <si>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</si>
  <si>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</si>
  <si>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</si>
  <si>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</si>
  <si>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</si>
  <si>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</si>
  <si>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M</t>
  </si>
  <si>
    <t>7494004945r</t>
  </si>
  <si>
    <t>Kompaktní jističe Kompaktní jističe do 160A Vypínací spouště AC/DC 110 V</t>
  </si>
  <si>
    <t>kus</t>
  </si>
  <si>
    <t>128</t>
  </si>
  <si>
    <t>-1550884866</t>
  </si>
  <si>
    <t>PP</t>
  </si>
  <si>
    <t>P</t>
  </si>
  <si>
    <t>Poznámka k položce:_x000D_
ZP-ASA/24</t>
  </si>
  <si>
    <t>7494010105r</t>
  </si>
  <si>
    <t>Přístroje pro spínání a ovládání Ovladače, signálky Ovladače Otočný přepínač kompletní</t>
  </si>
  <si>
    <t>-151810273</t>
  </si>
  <si>
    <t>Poznámka k položce:_x000D_
S 40 JD 2203 C06</t>
  </si>
  <si>
    <t>7593000010</t>
  </si>
  <si>
    <t>Dobíječe, usměrňovače, napáječe Usměrňovač E230 G12/25, na polici/na zeď/na DIN lištu, základní stavová indikace opticky i bezpotenciálově, teplotní kompenzace</t>
  </si>
  <si>
    <t>-205992552</t>
  </si>
  <si>
    <t>7494005313r</t>
  </si>
  <si>
    <t>Kompaktní jističe Kompaktní jističe Jističe do 630A Pomocné kontakty</t>
  </si>
  <si>
    <t>-1596807079</t>
  </si>
  <si>
    <t>Poznámka k položce:_x000D_
ZP-IHK</t>
  </si>
  <si>
    <t>5</t>
  </si>
  <si>
    <t>7494009288r</t>
  </si>
  <si>
    <t>Přístroje pro spínání a ovládání Stykače a nadproudová relé Stykače Hlídací proudové relé HRN33</t>
  </si>
  <si>
    <t>1635562846</t>
  </si>
  <si>
    <t>Přístroje pro spínání a ovládání Stykače a nadproudová relé Stykače Hlídací proudové relé - HRN33</t>
  </si>
  <si>
    <t>6</t>
  </si>
  <si>
    <t>K</t>
  </si>
  <si>
    <t>7494151010</t>
  </si>
  <si>
    <t>Montáž modulárních rozvodnic min. IP 30, počet modulů do 72</t>
  </si>
  <si>
    <t>64</t>
  </si>
  <si>
    <t>-1176353515</t>
  </si>
  <si>
    <t>7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</si>
  <si>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</si>
  <si>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</si>
  <si>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-119107592</t>
  </si>
  <si>
    <t>8</t>
  </si>
  <si>
    <t>7494153015</t>
  </si>
  <si>
    <t>Montáž prázdných plastových kabelových skříní min. IP 44, výšky do 800 mm, hloubky do 320 mm kompaktní pilíř š 660-1 060 mm</t>
  </si>
  <si>
    <t>1012399654</t>
  </si>
  <si>
    <t>9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</si>
  <si>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</si>
  <si>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</si>
  <si>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-1608475331</t>
  </si>
  <si>
    <t>10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</si>
  <si>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</si>
  <si>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</si>
  <si>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-1566085762</t>
  </si>
  <si>
    <t>11</t>
  </si>
  <si>
    <t>7494351010</t>
  </si>
  <si>
    <t>Montáž jističů (do 10 kA) jednopólových do 20 A</t>
  </si>
  <si>
    <t>506686411</t>
  </si>
  <si>
    <t>12</t>
  </si>
  <si>
    <t>7494351020</t>
  </si>
  <si>
    <t>Montáž jističů (do 10 kA) dvoupólových nebo 1+N pólových do 20 A</t>
  </si>
  <si>
    <t>-251692583</t>
  </si>
  <si>
    <t>13</t>
  </si>
  <si>
    <t>7494351022</t>
  </si>
  <si>
    <t>Montáž jističů (do 10 kA) dvoupólových nebo 1+N pólových přes 20 do 63 A</t>
  </si>
  <si>
    <t>1049872276</t>
  </si>
  <si>
    <t>14</t>
  </si>
  <si>
    <t>7494351030</t>
  </si>
  <si>
    <t>Montáž jističů (do 10 kA) třípólových do 20 A</t>
  </si>
  <si>
    <t>-1905435145</t>
  </si>
  <si>
    <t>7494351040</t>
  </si>
  <si>
    <t>Montáž jističů (do 10 kA) tři+N pólových do 20 A</t>
  </si>
  <si>
    <t>-189023592</t>
  </si>
  <si>
    <t>16</t>
  </si>
  <si>
    <t>7494457530r</t>
  </si>
  <si>
    <t>Montáž lišt propojovacích</t>
  </si>
  <si>
    <t>-443564994</t>
  </si>
  <si>
    <t>17</t>
  </si>
  <si>
    <t>7494551020</t>
  </si>
  <si>
    <t>Montáž vačkových silových spínačů - vypínačů třípólových nebo čtyřpólových do 25 A - vypínač 0-1</t>
  </si>
  <si>
    <t>-826212127</t>
  </si>
  <si>
    <t>18</t>
  </si>
  <si>
    <t>7494004546</t>
  </si>
  <si>
    <t>Modulární přístroje Ostatní přístroje -modulární přístroje Vypínače In 63 A, Ue DC 1000 V, 4pól, šířka 4 moduly, náhrada za např. 5TE2 515-1</t>
  </si>
  <si>
    <t>-2038593118</t>
  </si>
  <si>
    <t>19</t>
  </si>
  <si>
    <t>7494551022</t>
  </si>
  <si>
    <t>Montáž vačkových silových spínačů - vypínačů třípólových nebo čtyřpólových do 63 A - vypínač 0-1</t>
  </si>
  <si>
    <t>238956179</t>
  </si>
  <si>
    <t>20</t>
  </si>
  <si>
    <t>7494004538</t>
  </si>
  <si>
    <t>Modulární přístroje Ostatní přístroje -modulární přístroje Vypínače In 63 A, Ue AC 250/440 V, 3+N-pól</t>
  </si>
  <si>
    <t>-1943002993</t>
  </si>
  <si>
    <t>7494552020</t>
  </si>
  <si>
    <t>Montáž vačkových silových spínačů - přepínačů třípólových do 63 A - přepínač 1-0-1</t>
  </si>
  <si>
    <t>-1317170792</t>
  </si>
  <si>
    <t>22</t>
  </si>
  <si>
    <t>7494010084</t>
  </si>
  <si>
    <t>Přístroje pro spínání a ovládání Ovladače, signálky Ovladače CM přepínač 2 polohy 1zap+1vyp 20A</t>
  </si>
  <si>
    <t>-898351666</t>
  </si>
  <si>
    <t>23</t>
  </si>
  <si>
    <t>7494009464</t>
  </si>
  <si>
    <t>Přístroje pro spínání a ovládání Stykače a nadproudová relé Stykače pro spínání kondenzátorů Instalační stykače AC/DC pomocný kontakt 1x zapínací kontakt, 1x rozpínací kontakt</t>
  </si>
  <si>
    <t>136517163</t>
  </si>
  <si>
    <t>24</t>
  </si>
  <si>
    <t>7494559010</t>
  </si>
  <si>
    <t>Montáž relé modulárního</t>
  </si>
  <si>
    <t>512</t>
  </si>
  <si>
    <t>381275896</t>
  </si>
  <si>
    <t>25</t>
  </si>
  <si>
    <t>7494559020</t>
  </si>
  <si>
    <t>Montáž relé paticového včetně patice</t>
  </si>
  <si>
    <t>210743921</t>
  </si>
  <si>
    <t>26</t>
  </si>
  <si>
    <t>7593330040</t>
  </si>
  <si>
    <t>Výměnné díly Relé NMŠ 1-2000 (HM0404221990407)</t>
  </si>
  <si>
    <t>1296071100</t>
  </si>
  <si>
    <t>27</t>
  </si>
  <si>
    <t>7593330100</t>
  </si>
  <si>
    <t>Výměnné díly Relé NMŠ 1-3,4 (HM0404221990413)</t>
  </si>
  <si>
    <t>-1107683210</t>
  </si>
  <si>
    <t>28</t>
  </si>
  <si>
    <t>7593330310</t>
  </si>
  <si>
    <t>Výměnné díly Relé NMPŠ 4-1000/200 (HM0404221990434)</t>
  </si>
  <si>
    <t>-2040064682</t>
  </si>
  <si>
    <t>29</t>
  </si>
  <si>
    <t>7494003336</t>
  </si>
  <si>
    <t>Modulární přístroje Jističe do 80 A; 10 kA 2-pólové In 32 A, Ue AC 230/400 V / DC 144 V, charakteristika C, 2pól, Icn 10 kA</t>
  </si>
  <si>
    <t>305516230</t>
  </si>
  <si>
    <t>Poznámka k položce:_x000D_
PL7</t>
  </si>
  <si>
    <t>30</t>
  </si>
  <si>
    <t>7494003332</t>
  </si>
  <si>
    <t>Modulární přístroje Jističe do 80 A; 10 kA 2-pólové In 20 A, Ue AC 230/400 V / DC 144 V, charakteristika C, 2pól, Icn 10 kA</t>
  </si>
  <si>
    <t>-703707724</t>
  </si>
  <si>
    <t>31</t>
  </si>
  <si>
    <t>7494003320</t>
  </si>
  <si>
    <t>Modulární přístroje Jističe do 80 A; 10 kA 2-pólové In 4 A, Ue AC 230/400 V / DC 144 V, charakteristika C, 2pól, Icn 10 kA</t>
  </si>
  <si>
    <t>1308697845</t>
  </si>
  <si>
    <t>32</t>
  </si>
  <si>
    <t>7494003184</t>
  </si>
  <si>
    <t>Modulární přístroje Jističe do 80 A; 10 kA 1-pólové In 1 A, Ue AC 230 V / DC 72 V, charakteristika D, 1pól, Icn 10 kA</t>
  </si>
  <si>
    <t>-226978578</t>
  </si>
  <si>
    <t>33</t>
  </si>
  <si>
    <t>7494003354</t>
  </si>
  <si>
    <t>Modulární přístroje Jističe do 80 A; 10 kA 2-pólové In 2 A, Ue AC 230/400 V / DC 144 V, charakteristika D, 2pól, Icn 10 kA</t>
  </si>
  <si>
    <t>-1990239303</t>
  </si>
  <si>
    <t>34</t>
  </si>
  <si>
    <t>7494003350</t>
  </si>
  <si>
    <t>Modulární přístroje Jističe do 80 A; 10 kA 2-pólové In 1 A, Ue AC 230/400 V / DC 144 V, charakteristika D, 2pól, Icn 10 kA</t>
  </si>
  <si>
    <t>-117550897</t>
  </si>
  <si>
    <t>35</t>
  </si>
  <si>
    <t>7494003348</t>
  </si>
  <si>
    <t>Modulární přístroje Jističe do 80 A; 10 kA 2-pólové In 0,5 A, Ue AC 230/400 V / DC 144 V, charakteristika D, 2pól, Icn 10 kA</t>
  </si>
  <si>
    <t>-158386881</t>
  </si>
  <si>
    <t>36</t>
  </si>
  <si>
    <t>7494003492r</t>
  </si>
  <si>
    <t>Modulární přístroje Jističe do 80 A; 10 kA 4-pólové In 0,5 A, Ue AC 230/400 V / DC 216 V, charakteristika C, 4-pól, Icn 10 kA</t>
  </si>
  <si>
    <t>-1448559790</t>
  </si>
  <si>
    <t>37</t>
  </si>
  <si>
    <t>7494003146</t>
  </si>
  <si>
    <t>Modulární přístroje Jističe do 80 A; 10 kA 1-pólové In 0,5 A, Ue AC 230 V / DC 72 V, charakteristika C, 1pól, Icn 10 kA</t>
  </si>
  <si>
    <t>-86832154</t>
  </si>
  <si>
    <t>38</t>
  </si>
  <si>
    <t>7494003234</t>
  </si>
  <si>
    <t>Modulární přístroje Jističe do 80 A; 10 kA 1+N-pólové In 2 A, Ue AC 230 V / DC 72 V, charakteristika C, 1+N-pól, Icn 10 kA</t>
  </si>
  <si>
    <t>341108733</t>
  </si>
  <si>
    <t>39</t>
  </si>
  <si>
    <t>7494003216</t>
  </si>
  <si>
    <t>Modulární přístroje Jističe do 80 A; 10 kA 1+N-pólové In 10 A, Ue AC 230 V / DC 72 V, charakteristika B, 1+N-pól, Icn 10 kA</t>
  </si>
  <si>
    <t>1437664001</t>
  </si>
  <si>
    <t>40</t>
  </si>
  <si>
    <t>7494003214</t>
  </si>
  <si>
    <t>Modulární přístroje Jističe do 80 A; 10 kA 1+N-pólové In 6 A, Ue AC 230 V / DC 72 V, charakteristika B, 1+N-pól, Icn 10 kA</t>
  </si>
  <si>
    <t>-1042541649</t>
  </si>
  <si>
    <t>41</t>
  </si>
  <si>
    <t>7494003242</t>
  </si>
  <si>
    <t>Modulární přístroje Jističe do 80 A; 10 kA 1+N-pólové In 10 A, Ue AC 230 V / DC 72 V, charakteristika C, 1+N-pól, Icn 10 kA</t>
  </si>
  <si>
    <t>1135059326</t>
  </si>
  <si>
    <t>42</t>
  </si>
  <si>
    <t>7494003384</t>
  </si>
  <si>
    <t>Modulární přístroje Jističe do 80 A; 10 kA 3-pólové In 13 A, Ue AC 230/400 V / DC 216 V, charakteristika B, 3pól, Icn 10 kA</t>
  </si>
  <si>
    <t>1512192919</t>
  </si>
  <si>
    <t>43</t>
  </si>
  <si>
    <t>7494003472</t>
  </si>
  <si>
    <t>Modulární přístroje Jističe do 80 A; 10 kA 3+N-pólové In 6 A, Ue AC 230/400 V / DC 216 V, charakteristika B, 3+N-pól, Icn 10 kA</t>
  </si>
  <si>
    <t>-704768967</t>
  </si>
  <si>
    <t>44</t>
  </si>
  <si>
    <t>7494004164</t>
  </si>
  <si>
    <t>Modulární přístroje Přepěťové ochrany Svodiče přepětí oddělovací tlumivka mezi svodiče typu 2 a 3</t>
  </si>
  <si>
    <t>-1871106404</t>
  </si>
  <si>
    <t>Poznámka k položce:_x000D_
Tlumivka RTO-16</t>
  </si>
  <si>
    <t>45</t>
  </si>
  <si>
    <t>7494004534</t>
  </si>
  <si>
    <t>Modulární přístroje Ostatní přístroje -modulární přístroje Vypínače In 32 A, Ue AC 250/440 V, 3+N-pól</t>
  </si>
  <si>
    <t>-1328740345</t>
  </si>
  <si>
    <t>Poznámka k položce:_x000D_
Hlavní vypínač IS-25/4</t>
  </si>
  <si>
    <t>46</t>
  </si>
  <si>
    <t>7494004158</t>
  </si>
  <si>
    <t>Modulární přístroje Přepěťové ochrany Svodiče přepětí typ 3, náhradní díl, Imax 3 kA, Uc AC 253 V, pouze výměnný modul, varistor, např. pro SVD-253, 1+N-pól</t>
  </si>
  <si>
    <t>-179234995</t>
  </si>
  <si>
    <t>Poznámka k položce:_x000D_
Přepěťová ochrana DA275DJ</t>
  </si>
  <si>
    <t>47</t>
  </si>
  <si>
    <t>7593321458</t>
  </si>
  <si>
    <t>Prvky Svodič přepětí, jmenovité napětí 600V, s dálkovou signalizací poruchy</t>
  </si>
  <si>
    <t>-2069433968</t>
  </si>
  <si>
    <t>Poznámka k položce:_x000D_
Přepěťová ochrana SPI-35/440</t>
  </si>
  <si>
    <t>48</t>
  </si>
  <si>
    <t>7593321520</t>
  </si>
  <si>
    <t>Prvky Ochrana přepěťová SLP-275 V/4 S, 40 kA (8/20) - čtyřpólový varistorový svodič přepětí, vyjímatelný modul, optická signalizace poruchy, možnost blokace modulu</t>
  </si>
  <si>
    <t>1773695174</t>
  </si>
  <si>
    <t>Poznámka k položce:_x000D_
Přepěťová ochrana SLP-275V/4S</t>
  </si>
  <si>
    <t>49</t>
  </si>
  <si>
    <t>7593320382r</t>
  </si>
  <si>
    <t>Propojovací lišta Z-GV-U/3</t>
  </si>
  <si>
    <t>-1442150405</t>
  </si>
  <si>
    <t>50</t>
  </si>
  <si>
    <t>7593330160</t>
  </si>
  <si>
    <t>Výměnné díly Relé NMŠ 2-4000 (HM0404221990419)</t>
  </si>
  <si>
    <t>-732034523</t>
  </si>
  <si>
    <t>51</t>
  </si>
  <si>
    <t>7593330120</t>
  </si>
  <si>
    <t>Výměnné díly Relé NMŠ 1-1500 (HM0404221990415)</t>
  </si>
  <si>
    <t>1278312068</t>
  </si>
  <si>
    <t>52</t>
  </si>
  <si>
    <t>7494559030</t>
  </si>
  <si>
    <t>Montáž relé příslušenství k relé</t>
  </si>
  <si>
    <t>756340905</t>
  </si>
  <si>
    <t>53</t>
  </si>
  <si>
    <t>7494653035</t>
  </si>
  <si>
    <t>Montáž příslušenství spínací jednotky</t>
  </si>
  <si>
    <t>1653048719</t>
  </si>
  <si>
    <t>54</t>
  </si>
  <si>
    <t>7593100900</t>
  </si>
  <si>
    <t>Měniče Měnič DC 24V/24V spínaný, s galvanickýmoddělením, stabilizovaný</t>
  </si>
  <si>
    <t>-812753972</t>
  </si>
  <si>
    <t>55</t>
  </si>
  <si>
    <t>7590115010</t>
  </si>
  <si>
    <t>Montáž objektu rozměru do 6,0 x 3,0 m</t>
  </si>
  <si>
    <t>1294432984</t>
  </si>
  <si>
    <t>56</t>
  </si>
  <si>
    <t>7590110011r</t>
  </si>
  <si>
    <t>Domky, přístřešky Reléový domek - výška 2,85 m - podle zvl. požadavků a předložené dokumentace 2,1x2,1 m</t>
  </si>
  <si>
    <t>1216233075</t>
  </si>
  <si>
    <t>57</t>
  </si>
  <si>
    <t>7590115030</t>
  </si>
  <si>
    <t>Montáž objektu střechy sedlové nebo valbové rel. domku rozměru do 3x3 m</t>
  </si>
  <si>
    <t>2057236542</t>
  </si>
  <si>
    <t>58</t>
  </si>
  <si>
    <t>7590110401r</t>
  </si>
  <si>
    <t>Domky, přístřešky Střecha sedlová  rel.domku - podle zvl. požadavků a předložené dokumentace 2,1x2,1 m</t>
  </si>
  <si>
    <t>1618139168</t>
  </si>
  <si>
    <t>59</t>
  </si>
  <si>
    <t>7590110700</t>
  </si>
  <si>
    <t>Domky, přístřešky Okapy a děšťové svody - pro rel. domek podle zvl. požadavků a  předložené dokumentace 2,1x2,1 m</t>
  </si>
  <si>
    <t>841526109</t>
  </si>
  <si>
    <t>60</t>
  </si>
  <si>
    <t>7590110614</t>
  </si>
  <si>
    <t>Domky, přístřešky Domky s integrovanou betonovou střechou Základový fundament pro reléový domek (pro domek 1,7 m x 1,7 m jsou potřeba 3 ks, pro domek 1,7 m x 3 m jsou potřeba 4 ks)</t>
  </si>
  <si>
    <t>623143848</t>
  </si>
  <si>
    <t>61</t>
  </si>
  <si>
    <t>7590125030</t>
  </si>
  <si>
    <t>Montáž skříně PSK, SKP, SPP</t>
  </si>
  <si>
    <t>1044805906</t>
  </si>
  <si>
    <t>62</t>
  </si>
  <si>
    <t>7590120175</t>
  </si>
  <si>
    <t>Skříně Skříň přístroj.pro přejezdy sp 133/313.1.12 (HM0354399998281)</t>
  </si>
  <si>
    <t>-479944819</t>
  </si>
  <si>
    <t>63</t>
  </si>
  <si>
    <t>7590120150</t>
  </si>
  <si>
    <t>Skříně Skříňka pro venk.ovl.PZ  (HM0404134130000)</t>
  </si>
  <si>
    <t>256</t>
  </si>
  <si>
    <t>159666737</t>
  </si>
  <si>
    <t>7591505010</t>
  </si>
  <si>
    <t>Vypracování a projednání přechodné úpravy provozu na pozemní komunikaci při vypnutí přejezdového zabezpečovacího zařízení</t>
  </si>
  <si>
    <t>-1447159374</t>
  </si>
  <si>
    <t>65</t>
  </si>
  <si>
    <t>7591505020</t>
  </si>
  <si>
    <t>Pronájem přechodného dopravního značení při vypnutí přejezdového zabezpečovacího zařízení za 1 týden základní sestavy</t>
  </si>
  <si>
    <t>667425258</t>
  </si>
  <si>
    <t>66</t>
  </si>
  <si>
    <t>7591505030</t>
  </si>
  <si>
    <t>Osazení přechodného dopravního značení při vypnutí přejezdového zabezpečovacího zařízení základní sestavy</t>
  </si>
  <si>
    <t>-726294562</t>
  </si>
  <si>
    <t>67</t>
  </si>
  <si>
    <t>7592815044</t>
  </si>
  <si>
    <t>Montáž plastového výstražníku AŽD 97 s jednou skříní</t>
  </si>
  <si>
    <t>-1169742402</t>
  </si>
  <si>
    <t>68</t>
  </si>
  <si>
    <t>7592835036</t>
  </si>
  <si>
    <t>Montáž součástí stojanu se závorou břevna závorového nad 5,5 m s kontrolou celistvosti</t>
  </si>
  <si>
    <t>-1765529729</t>
  </si>
  <si>
    <t>69</t>
  </si>
  <si>
    <t>7592820750</t>
  </si>
  <si>
    <t>Součásti výstražníku Zdroj akust.signálu pro nevido ZN 24 24V (HM0404229200020)</t>
  </si>
  <si>
    <t>-1233549035</t>
  </si>
  <si>
    <t>70</t>
  </si>
  <si>
    <t>7592825110</t>
  </si>
  <si>
    <t>Montáž výstražného kříže</t>
  </si>
  <si>
    <t>-1015535204</t>
  </si>
  <si>
    <t>71</t>
  </si>
  <si>
    <t>7592825020</t>
  </si>
  <si>
    <t>Montáž součástí výstražníku štítu označovacího</t>
  </si>
  <si>
    <t>609885930</t>
  </si>
  <si>
    <t>72</t>
  </si>
  <si>
    <t>7592825105</t>
  </si>
  <si>
    <t>Montáž zařízení pro nevidomé (do jednoho výstražníku)</t>
  </si>
  <si>
    <t>43342485</t>
  </si>
  <si>
    <t>73</t>
  </si>
  <si>
    <t>7592835020</t>
  </si>
  <si>
    <t>Montáž součástí stojanu se závorou stojanu závory nízkého</t>
  </si>
  <si>
    <t>-1973654787</t>
  </si>
  <si>
    <t>74</t>
  </si>
  <si>
    <t>7592905012</t>
  </si>
  <si>
    <t>Montáž článku niklokadmiového kapacity přes 200 Ah</t>
  </si>
  <si>
    <t>-1114620376</t>
  </si>
  <si>
    <t>75</t>
  </si>
  <si>
    <t>7592910185</t>
  </si>
  <si>
    <t>Baterie Staniční akumulátory NiCd článek 1,2 V/250 Ah C5 s vláknitou elektrodou, cena včetně spojovacího materiálu a bateriového nosiče či stojanu</t>
  </si>
  <si>
    <t>65014984</t>
  </si>
  <si>
    <t>76</t>
  </si>
  <si>
    <t>7592905070</t>
  </si>
  <si>
    <t>Montáž rekombinační zátky do 300 Ah</t>
  </si>
  <si>
    <t>578656161</t>
  </si>
  <si>
    <t>77</t>
  </si>
  <si>
    <t>7592910310</t>
  </si>
  <si>
    <t>Baterie Staniční akumulátory Rekombinační zátka AquaGen Premium Top H (použití do 300 Ah)</t>
  </si>
  <si>
    <t>1975682482</t>
  </si>
  <si>
    <t>78</t>
  </si>
  <si>
    <t>7593005010</t>
  </si>
  <si>
    <t>Montáž dobíječe, usměrňovače, napáječe do stojanové řady</t>
  </si>
  <si>
    <t>-417895005</t>
  </si>
  <si>
    <t>Montáž dobíječe, usměrňovače, napáječe do stojanové řady - včetně připojení vodičů elektrické sítě ss rozvodu a uzemnění, přezkoušení funkce</t>
  </si>
  <si>
    <t>79</t>
  </si>
  <si>
    <t>7593315100</t>
  </si>
  <si>
    <t>Montáž zabezpečovacího stojanu reléového</t>
  </si>
  <si>
    <t>-244815461</t>
  </si>
  <si>
    <t>80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</si>
  <si>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</si>
  <si>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</si>
  <si>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</si>
  <si>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-493600892</t>
  </si>
  <si>
    <t>81</t>
  </si>
  <si>
    <t>7593315120</t>
  </si>
  <si>
    <t>Montáž stojanové řady pro 1 stojan</t>
  </si>
  <si>
    <t>966981674</t>
  </si>
  <si>
    <t>82</t>
  </si>
  <si>
    <t>7593310880</t>
  </si>
  <si>
    <t>Konstrukční díly Řada stojan. pro 1 stojan 19 polí inov. (HM0404215990311)</t>
  </si>
  <si>
    <t>-892547180</t>
  </si>
  <si>
    <t>83</t>
  </si>
  <si>
    <t>7593325050</t>
  </si>
  <si>
    <t>Montáž jednotky do panelu (kazety)</t>
  </si>
  <si>
    <t>942980723</t>
  </si>
  <si>
    <t>84</t>
  </si>
  <si>
    <t>7593320981</t>
  </si>
  <si>
    <t>Prvky Kazeta FISCHER 16TE</t>
  </si>
  <si>
    <t>1786429274</t>
  </si>
  <si>
    <t>85</t>
  </si>
  <si>
    <t>7593335080</t>
  </si>
  <si>
    <t>Montáž kmitače</t>
  </si>
  <si>
    <t>-2101820092</t>
  </si>
  <si>
    <t>86</t>
  </si>
  <si>
    <t>7593321149</t>
  </si>
  <si>
    <t>Prvky Elektronický kmitač pro PZS s elektronickou stabilizací napětí pro každou žárovku, 6 desek spínačů</t>
  </si>
  <si>
    <t>1082195089</t>
  </si>
  <si>
    <t>87</t>
  </si>
  <si>
    <t>7593501825</t>
  </si>
  <si>
    <t>Trasy kabelového vedení Lokátory a markery Ball Marker 1428 - XR ID, fialový zabezpečováci zapisovatelný</t>
  </si>
  <si>
    <t>374374201</t>
  </si>
  <si>
    <t>88</t>
  </si>
  <si>
    <t>7593505270</t>
  </si>
  <si>
    <t>Montáž kabelového označníku Ball Marker</t>
  </si>
  <si>
    <t>912691178</t>
  </si>
  <si>
    <t>Montáž kabelového označníku Ball Marker - upevnění kabelového označníku na plášť kabelu upevňovacími prvky</t>
  </si>
  <si>
    <t>89</t>
  </si>
  <si>
    <t>7598095120</t>
  </si>
  <si>
    <t>Přezkoušení a regulace časové jednotky</t>
  </si>
  <si>
    <t>74102986</t>
  </si>
  <si>
    <t>90</t>
  </si>
  <si>
    <t>7593335170</t>
  </si>
  <si>
    <t>Montáž universální časovací jednotky</t>
  </si>
  <si>
    <t>-1228061267</t>
  </si>
  <si>
    <t>91</t>
  </si>
  <si>
    <t>7593320426</t>
  </si>
  <si>
    <t>Prvky Jednotka časová CJS (CV755139004)</t>
  </si>
  <si>
    <t>-1502623996</t>
  </si>
  <si>
    <t>92</t>
  </si>
  <si>
    <t>7593320429</t>
  </si>
  <si>
    <t>Prvky Jednotka časová CJP (CV755139005)</t>
  </si>
  <si>
    <t>-441989267</t>
  </si>
  <si>
    <t>93</t>
  </si>
  <si>
    <t>7593330470</t>
  </si>
  <si>
    <t>Výměnné díly Filtr časové jednotky  (HM0404229990227)</t>
  </si>
  <si>
    <t>-1537801501</t>
  </si>
  <si>
    <t>94</t>
  </si>
  <si>
    <t>7593320414</t>
  </si>
  <si>
    <t>Prvky Deska propojovací DPN (CV755135004)</t>
  </si>
  <si>
    <t>-842503807</t>
  </si>
  <si>
    <t>95</t>
  </si>
  <si>
    <t>7593310080</t>
  </si>
  <si>
    <t>Konstrukční díly Destička pro odpor  (CV721235058)</t>
  </si>
  <si>
    <t>1048851218</t>
  </si>
  <si>
    <t>96</t>
  </si>
  <si>
    <t>7594305025</t>
  </si>
  <si>
    <t>Montáž součástí počítače náprav přepěťové ochrany napájení</t>
  </si>
  <si>
    <t>545036526</t>
  </si>
  <si>
    <t>97</t>
  </si>
  <si>
    <t>7593320477</t>
  </si>
  <si>
    <t>Prvky Ochrana přepěť.pro nap.bat PONB 94 (HM0358239992984)</t>
  </si>
  <si>
    <t>-1344059512</t>
  </si>
  <si>
    <t>98</t>
  </si>
  <si>
    <t>7592010186</t>
  </si>
  <si>
    <t>Kolové senzory a snímače počítačů náprav Přepěťová ochrana EPO</t>
  </si>
  <si>
    <t>-2051747600</t>
  </si>
  <si>
    <t>99</t>
  </si>
  <si>
    <t>7593330420</t>
  </si>
  <si>
    <t>Výměnné díly Hlídač napětí baterie HNB/24V (HM0404221990502)</t>
  </si>
  <si>
    <t>838615060</t>
  </si>
  <si>
    <t>100</t>
  </si>
  <si>
    <t>7596915030</t>
  </si>
  <si>
    <t>Montáž telefonního objektu VTO 3 - 11 plastového ve sloupu</t>
  </si>
  <si>
    <t>861200702</t>
  </si>
  <si>
    <t>101</t>
  </si>
  <si>
    <t>7596910050</t>
  </si>
  <si>
    <t>Venkovní telefonní objekty Objekt telef.venk.VTO 9 plastový sloupek (CV540329009)</t>
  </si>
  <si>
    <t>926036179</t>
  </si>
  <si>
    <t>102</t>
  </si>
  <si>
    <t>7592845010</t>
  </si>
  <si>
    <t>Montáž přejezdníku</t>
  </si>
  <si>
    <t>-1240514549</t>
  </si>
  <si>
    <t>103</t>
  </si>
  <si>
    <t>7592705014</t>
  </si>
  <si>
    <t>Montáž upozorňovadla vysokého na sloupek</t>
  </si>
  <si>
    <t>16677672</t>
  </si>
  <si>
    <t>104</t>
  </si>
  <si>
    <t>7590725014</t>
  </si>
  <si>
    <t>Montáž doplňujících součástí ke světelnému návěstidlu skříně návěstních transformátorů</t>
  </si>
  <si>
    <t>1129358013</t>
  </si>
  <si>
    <t>105</t>
  </si>
  <si>
    <t>7598095075</t>
  </si>
  <si>
    <t>Přezkoušení a regulace proudokruhu světelných návěstidel</t>
  </si>
  <si>
    <t>1560941923</t>
  </si>
  <si>
    <t>106</t>
  </si>
  <si>
    <t>7598095150</t>
  </si>
  <si>
    <t>Regulovaní a aktivování automatického přejezdového zařízení se závorami</t>
  </si>
  <si>
    <t>991796472</t>
  </si>
  <si>
    <t>107</t>
  </si>
  <si>
    <t>7598095210</t>
  </si>
  <si>
    <t>Měření zabezpečovacího relé před uvedením do provozu</t>
  </si>
  <si>
    <t>-1886304916</t>
  </si>
  <si>
    <t>108</t>
  </si>
  <si>
    <t>7598095225</t>
  </si>
  <si>
    <t>Kapacitní zkouška baterie staniční (bez ohledu na počet článků)</t>
  </si>
  <si>
    <t>-1363325718</t>
  </si>
  <si>
    <t>109</t>
  </si>
  <si>
    <t>7598095505</t>
  </si>
  <si>
    <t>Komplexní zkouška automatických přejezdových zabezpečovacích zařízení se závorami jednokolejné</t>
  </si>
  <si>
    <t>-1241908479</t>
  </si>
  <si>
    <t>110</t>
  </si>
  <si>
    <t>7598095560</t>
  </si>
  <si>
    <t>Vyhotovení protokolu UTZ pro PZZ se závorou jedna kolej</t>
  </si>
  <si>
    <t>-546279817</t>
  </si>
  <si>
    <t>Vyhotovení protokolu UTZ pro PZZ se závorou jedna kolej - vykonání prohlídky a zkoušky včetně vyhotovení protokolu podle vyhl. 100/1995 Sb.</t>
  </si>
  <si>
    <t>111</t>
  </si>
  <si>
    <t>7498150520</t>
  </si>
  <si>
    <t>Vyhotovení výchozí revizní zprávy pro opravné práce pro objem investičních nákladů přes 500 000 do 1 000 000 Kč</t>
  </si>
  <si>
    <t>1979749901</t>
  </si>
  <si>
    <t>112</t>
  </si>
  <si>
    <t>7498150525</t>
  </si>
  <si>
    <t>Vyhotovení výchozí revizní zprávy příplatek za každých dalších i započatých 500 000 Kč přes 1 000 000 Kč</t>
  </si>
  <si>
    <t>-775792520</t>
  </si>
  <si>
    <t>01.2 - Stavební část - URS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</si>
  <si>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</si>
  <si>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</si>
  <si>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</si>
  <si>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</si>
  <si>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</si>
  <si>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</si>
  <si>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</si>
  <si>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</si>
  <si>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</si>
  <si>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</si>
  <si>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</si>
  <si>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</si>
  <si>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174111101</t>
  </si>
  <si>
    <t>Zásyp jam, šachet rýh nebo kolem objektů sypaninou se zhutněním ručně</t>
  </si>
  <si>
    <t>m3</t>
  </si>
  <si>
    <t>-1851850237</t>
  </si>
  <si>
    <t>Zakládání</t>
  </si>
  <si>
    <t>275121111</t>
  </si>
  <si>
    <t>Osazení prefabrikovaných základových patek z dílců železobetonových hmotnosti do 5 t</t>
  </si>
  <si>
    <t>200214888</t>
  </si>
  <si>
    <t>Ostatní konstrukce a práce, bourání</t>
  </si>
  <si>
    <t>965011111</t>
  </si>
  <si>
    <t>Demontáž prefabrikovaných základových patek z ŽB hmotnosti do 5 t</t>
  </si>
  <si>
    <t>-549796520</t>
  </si>
  <si>
    <t>997</t>
  </si>
  <si>
    <t>Přesun sutě</t>
  </si>
  <si>
    <t>997002511</t>
  </si>
  <si>
    <t>Vodorovné přemístění suti a vybouraných hmot bez naložení ale se složením a urovnáním do 1 km</t>
  </si>
  <si>
    <t>t</t>
  </si>
  <si>
    <t>-1606727630</t>
  </si>
  <si>
    <t>997002519</t>
  </si>
  <si>
    <t>Příplatek ZKD 1 km přemístění suti a vybouraných hmot</t>
  </si>
  <si>
    <t>-1366190394</t>
  </si>
  <si>
    <t>997013602</t>
  </si>
  <si>
    <t>Poplatek za uložení na skládce (skládkovné) stavebního odpadu železobetonového kód odpadu 17 01 01</t>
  </si>
  <si>
    <t>-1983851557</t>
  </si>
  <si>
    <t>PSV</t>
  </si>
  <si>
    <t>Práce a dodávky PSV</t>
  </si>
  <si>
    <t>741</t>
  </si>
  <si>
    <t>Elektroinstalace - silnoproud</t>
  </si>
  <si>
    <t>741375021</t>
  </si>
  <si>
    <t>Montáž modulový osvětlovací systém - světelný zdroj zářivkový délky do 1100 mm</t>
  </si>
  <si>
    <t>1227163947</t>
  </si>
  <si>
    <t>34814453</t>
  </si>
  <si>
    <t>svítidlo zářivkové stropní nepřímé, mřížka parabolická, elektronický předřadník, 2x36W</t>
  </si>
  <si>
    <t>400217672</t>
  </si>
  <si>
    <t>Práce a dodávky M</t>
  </si>
  <si>
    <t>46-M</t>
  </si>
  <si>
    <t>Zemní práce při extr.mont.pracích</t>
  </si>
  <si>
    <t>460131114</t>
  </si>
  <si>
    <t>Hloubení nezapažených jam při elektromontážích ručně v hornině tř II skupiny 4</t>
  </si>
  <si>
    <t>-911677402</t>
  </si>
  <si>
    <t>Hloubení nezapažených jam ručně včetně urovnání dna s přemístěním výkopku do vzdálenosti 3 m od okraje jámy nebo s naložením na dopravní prostředek v hornině třídy těžitelnosti II skupiny 4</t>
  </si>
  <si>
    <t>01.3 - Demontáže</t>
  </si>
  <si>
    <t>7590127025</t>
  </si>
  <si>
    <t>Demontáž skříně ŠM, PSK, SKP, SPP, KS</t>
  </si>
  <si>
    <t>-1440211087</t>
  </si>
  <si>
    <t>Demontáž skříně ŠM, PSK, SKP, SPP, KS - včetně odpojení zařízení od kabelových rozvodů</t>
  </si>
  <si>
    <t>7592817010</t>
  </si>
  <si>
    <t>Demontáž výstražníku</t>
  </si>
  <si>
    <t>1541359076</t>
  </si>
  <si>
    <t>7594105012</t>
  </si>
  <si>
    <t>Odpojení a zpětné připojení lan ke stojánku KSL</t>
  </si>
  <si>
    <t>580988318</t>
  </si>
  <si>
    <t>7594207050</t>
  </si>
  <si>
    <t>Demontáž stojánku kabelového KSL, KSLP</t>
  </si>
  <si>
    <t>1963056600</t>
  </si>
  <si>
    <t>01.4 - Dodávky SSZT - NEOCEŇOVAT</t>
  </si>
  <si>
    <t>7590190060</t>
  </si>
  <si>
    <t>Klíč šroubového závěru (CV721049001)</t>
  </si>
  <si>
    <t>KUS</t>
  </si>
  <si>
    <t>-1801431152</t>
  </si>
  <si>
    <t>7592810030</t>
  </si>
  <si>
    <t>Výstražníky Výstražník V3  (CV708289004)</t>
  </si>
  <si>
    <t>-534328178</t>
  </si>
  <si>
    <t>7592820010</t>
  </si>
  <si>
    <t>Součásti výstražníku Stožár výstražníku SVN  (CV708275020)</t>
  </si>
  <si>
    <t>-335030711</t>
  </si>
  <si>
    <t>7592820430</t>
  </si>
  <si>
    <t>Nosič výstražníku (CV708285051)</t>
  </si>
  <si>
    <t>-502779727</t>
  </si>
  <si>
    <t>7592820550</t>
  </si>
  <si>
    <t>Přijímač AS úplný (CV708285107)</t>
  </si>
  <si>
    <t>1011496205</t>
  </si>
  <si>
    <t>7592820640</t>
  </si>
  <si>
    <t>Součásti výstražníku Štít označovací  (HM0404970990177)</t>
  </si>
  <si>
    <t>-1662735061</t>
  </si>
  <si>
    <t>Zdroj akust.signálu pro nevido ZN 24 24V (HM0404229200020)</t>
  </si>
  <si>
    <t>-1876681167</t>
  </si>
  <si>
    <t>7592820785</t>
  </si>
  <si>
    <t>Kryt odnimatelnýZV kompletní (HM0404229991015)</t>
  </si>
  <si>
    <t>1419673918</t>
  </si>
  <si>
    <t>7592830010</t>
  </si>
  <si>
    <t>Stojan závory s pohonem- P1V (CV708409001)</t>
  </si>
  <si>
    <t>192199532</t>
  </si>
  <si>
    <t>7592830162</t>
  </si>
  <si>
    <t>Součásti stojanu se závorou Břevno závory KC 8m (CV708405260)</t>
  </si>
  <si>
    <t>-1884483937</t>
  </si>
  <si>
    <t>7592830165</t>
  </si>
  <si>
    <t>Součásti stojanu se závorou Břevno závory  KC 6m (CV708405027)</t>
  </si>
  <si>
    <t>-979726561</t>
  </si>
  <si>
    <t>7592830169</t>
  </si>
  <si>
    <t>Unašeč břevna závory KC (CV708405068)</t>
  </si>
  <si>
    <t>-1446645437</t>
  </si>
  <si>
    <t>7592830200</t>
  </si>
  <si>
    <t>Křidla s protizávaž.velkým (CV7084Q5007)</t>
  </si>
  <si>
    <t>143668365</t>
  </si>
  <si>
    <t>7592820110</t>
  </si>
  <si>
    <t>Nosič kříže (CV708405063)</t>
  </si>
  <si>
    <t>2085999662</t>
  </si>
  <si>
    <t>7592830639R</t>
  </si>
  <si>
    <t>Skříňka svorkovnice dřev. b. (CV708455540)</t>
  </si>
  <si>
    <t>352832995</t>
  </si>
  <si>
    <t>7592820202R</t>
  </si>
  <si>
    <t>Kříž výstr.jednokol.kompl. refl.A32a zvýrazněný (HM0404229200108)</t>
  </si>
  <si>
    <t>1629250460</t>
  </si>
  <si>
    <t>7592830870R</t>
  </si>
  <si>
    <t>Kabel propojovací pro břevna bez svítilen na PZA100/AŽD99 (CV708455074)*</t>
  </si>
  <si>
    <t>-1085358054</t>
  </si>
  <si>
    <t>7590720425</t>
  </si>
  <si>
    <t>Součásti světelných návěstidel Základ svět.náv. T I Z 51x71x135cm (HM0592110090000)</t>
  </si>
  <si>
    <t>-343614516</t>
  </si>
  <si>
    <t>7590720435</t>
  </si>
  <si>
    <t>Základ svět.náv. TIIIZ 53x73x170cm (HM0592110140000)</t>
  </si>
  <si>
    <t>-115866345</t>
  </si>
  <si>
    <t>7590720530</t>
  </si>
  <si>
    <t>Součásti světelných návěstidel Žárovka 64405S G4 5W/12V (HM0347260050012)</t>
  </si>
  <si>
    <t>-1076946552</t>
  </si>
  <si>
    <t>7590190040</t>
  </si>
  <si>
    <t>Ostatní Uzávěr šroubový  (CV721039001)</t>
  </si>
  <si>
    <t>-997667411</t>
  </si>
  <si>
    <t>7592701450</t>
  </si>
  <si>
    <t>Upozorňovadla, značky Návěsti označující místo na trati Návěst přejezdník na opač.str. provedení vysoké bez stož. (HM0404129990670)</t>
  </si>
  <si>
    <t>-638748206</t>
  </si>
  <si>
    <t>7592701470</t>
  </si>
  <si>
    <t>Upozorňovadla, značky Návěsti označující místo na trati Upozorňov. vzdálenost. bez č. vlak se blíží k přejezdníku (HM0404129990703)</t>
  </si>
  <si>
    <t>1476243755</t>
  </si>
  <si>
    <t>7592701335</t>
  </si>
  <si>
    <t>Upozorňovadla, značky Návěsti označující místo na trati Sloupek žár.zink pr.51mm 4m (HM0404129990620)</t>
  </si>
  <si>
    <t>-1881256980</t>
  </si>
  <si>
    <t>7592701350</t>
  </si>
  <si>
    <t>Upozorňovadla, značky Návěsti označující místo na trati Pás označovací F2 G2 norma 78515.06 (HM0404129990625)</t>
  </si>
  <si>
    <t>-1478519073</t>
  </si>
  <si>
    <t>7592840220</t>
  </si>
  <si>
    <t>Přejezdníky Štítek ozn.-nápis  (HM0404129990646)</t>
  </si>
  <si>
    <t>-1228752515</t>
  </si>
  <si>
    <t>Poznámka k položce:_x000D_
názvy šítků: X31, OX35, X38</t>
  </si>
  <si>
    <t>02.1 - Počítače náprav</t>
  </si>
  <si>
    <t>7594300102</t>
  </si>
  <si>
    <t>Počítače náprav Vnitřní prvky PN ACS 2000 Montážní skříňka BGT05 šíře 42TE</t>
  </si>
  <si>
    <t>-566544602</t>
  </si>
  <si>
    <t>7594300308</t>
  </si>
  <si>
    <t>Počítače náprav Vnitřní prvky PN Frauscher Panel pro uchycení skříně 42TE do stojanu</t>
  </si>
  <si>
    <t>-2110840203</t>
  </si>
  <si>
    <t>7594300084</t>
  </si>
  <si>
    <t>Počítače náprav Vnitřní prvky PN ACS 2000 Vyhodnocovací jednotka IMC003 GS03</t>
  </si>
  <si>
    <t>714124330</t>
  </si>
  <si>
    <t>7594300108</t>
  </si>
  <si>
    <t>Počítače náprav Vnitřní prvky PN ACS 2000 Jednotka jištění SIC006 GS01</t>
  </si>
  <si>
    <t>1981322727</t>
  </si>
  <si>
    <t>7594300136</t>
  </si>
  <si>
    <t>Počítače náprav Vnitřní prvky PN ACS 2000 Sběrnicová jednotka ABP002-2 21TE GS02</t>
  </si>
  <si>
    <t>18789910</t>
  </si>
  <si>
    <t>7594300078</t>
  </si>
  <si>
    <t>Počítače náprav Vnitřní prvky PN ACS 2000 Čítačová jednotka ACB119 GS04</t>
  </si>
  <si>
    <t>122138676</t>
  </si>
  <si>
    <t>7594300018</t>
  </si>
  <si>
    <t>Počítače náprav Vnitřní prvky PN AZF Přepěťová ochrana vyhodnocovací jednotky BSI002 (BSI003, BSI004)</t>
  </si>
  <si>
    <t>-1654327307</t>
  </si>
  <si>
    <t>7592010202</t>
  </si>
  <si>
    <t>Kolové senzory a snímače počítačů náprav Kabelový závěr KSL-FP pro RSR (s EPO)</t>
  </si>
  <si>
    <t>896792596</t>
  </si>
  <si>
    <t>-492024662</t>
  </si>
  <si>
    <t>7592010166</t>
  </si>
  <si>
    <t>Kolové senzory a snímače počítačů náprav Upevňovací souprava SK140</t>
  </si>
  <si>
    <t>-988781583</t>
  </si>
  <si>
    <t>7592010172</t>
  </si>
  <si>
    <t>Kolové senzory a snímače počítačů náprav Připevňovací čep BBK pro upevňovací soupravu SK140</t>
  </si>
  <si>
    <t>pár</t>
  </si>
  <si>
    <t>-1650569617</t>
  </si>
  <si>
    <t>7593320468</t>
  </si>
  <si>
    <t>Prvky Ochrana přepěťová kol.obv. POKO 94 (HM0358239992974)</t>
  </si>
  <si>
    <t>-1362256724</t>
  </si>
  <si>
    <t>7592010102</t>
  </si>
  <si>
    <t>Kolové senzory a snímače počítačů náprav Snímač průjezdu kola RSR 180 (5 m kabel)</t>
  </si>
  <si>
    <t>-257129243</t>
  </si>
  <si>
    <t>7592010142</t>
  </si>
  <si>
    <t>Kolové senzory a snímače počítačů náprav Neoprénová ochr. hadice 4,8 m</t>
  </si>
  <si>
    <t>-1261188063</t>
  </si>
  <si>
    <t>7592010260</t>
  </si>
  <si>
    <t>Kolové senzory a snímače počítačů náprav Zkušební přípravek RSR SB</t>
  </si>
  <si>
    <t>-217500267</t>
  </si>
  <si>
    <t>7592010152</t>
  </si>
  <si>
    <t>Kolové senzory a snímače počítačů náprav Montážní sada neoprénové ochr.hadice</t>
  </si>
  <si>
    <t>-1733376810</t>
  </si>
  <si>
    <t>7592010206</t>
  </si>
  <si>
    <t>Kolové senzory a snímače počítačů náprav Uzemňovací souprava pro KSL-FP</t>
  </si>
  <si>
    <t>1835031855</t>
  </si>
  <si>
    <t>7594300296</t>
  </si>
  <si>
    <t>Počítače náprav Vnitřní prvky PN Frauscher RJ45 interface pro 1 směrový výstup</t>
  </si>
  <si>
    <t>669567924</t>
  </si>
  <si>
    <t>7590145042</t>
  </si>
  <si>
    <t>Montáž závěru kabelového zabezpečovacího na zemní podpěru UPM 24</t>
  </si>
  <si>
    <t>-317760797</t>
  </si>
  <si>
    <t>7592005050</t>
  </si>
  <si>
    <t>Montáž počítacího bodu (senzoru) RSR 180</t>
  </si>
  <si>
    <t>1914279486</t>
  </si>
  <si>
    <t>7594303015</t>
  </si>
  <si>
    <t>Oprava počítače náprav přepěťové ochrany napájení POKO</t>
  </si>
  <si>
    <t>1700705456</t>
  </si>
  <si>
    <t>7594305010</t>
  </si>
  <si>
    <t>Montáž součástí počítače náprav vyhodnocovací části</t>
  </si>
  <si>
    <t>2110676476</t>
  </si>
  <si>
    <t>7594305015</t>
  </si>
  <si>
    <t>Montáž součástí počítače náprav neoprénové ochranné hadice se soupravou pro upevnění k pražci</t>
  </si>
  <si>
    <t>-1814522408</t>
  </si>
  <si>
    <t>7594305020</t>
  </si>
  <si>
    <t>Montáž součástí počítače náprav bleskojistkové svorkovnice</t>
  </si>
  <si>
    <t>997909832</t>
  </si>
  <si>
    <t>2041126767</t>
  </si>
  <si>
    <t>7594305035</t>
  </si>
  <si>
    <t>Montáž součástí počítače náprav kabelového závěru KSL-FP pro RSR</t>
  </si>
  <si>
    <t>1916320519</t>
  </si>
  <si>
    <t>7594305040</t>
  </si>
  <si>
    <t>Montáž součástí počítače náprav upevňovací kolejnicové čelisti SK 140</t>
  </si>
  <si>
    <t>-942027127</t>
  </si>
  <si>
    <t>7594305045</t>
  </si>
  <si>
    <t>Montáž součástí počítače náprav AZF upevňovacího šroubu BBK</t>
  </si>
  <si>
    <t>1387449706</t>
  </si>
  <si>
    <t>7594305065</t>
  </si>
  <si>
    <t>Montáž součástí počítače náprav skříně pro bloky šíře 42TE BGT 02</t>
  </si>
  <si>
    <t>1552270373</t>
  </si>
  <si>
    <t>7594305085</t>
  </si>
  <si>
    <t>Montáž součástí počítače náprav drátové formy pro skříň 42TE</t>
  </si>
  <si>
    <t>-2082384287</t>
  </si>
  <si>
    <t>7598095085</t>
  </si>
  <si>
    <t>Přezkoušení a regulace senzoru počítacího bodu</t>
  </si>
  <si>
    <t>1924383583</t>
  </si>
  <si>
    <t>7598095090</t>
  </si>
  <si>
    <t>Přezkoušení a regulace počítače náprav včetně vyhotovení protokolu za 1 úsek</t>
  </si>
  <si>
    <t>-1532686183</t>
  </si>
  <si>
    <t>03.1 - Technologická část</t>
  </si>
  <si>
    <t>7491455012</t>
  </si>
  <si>
    <t>Montáž plechových pozinkovaných kabelových žlabů (včetně příslušenství) šířky 40-250/50 mm včetně víka a nosníků</t>
  </si>
  <si>
    <t>m</t>
  </si>
  <si>
    <t>-2025250383</t>
  </si>
  <si>
    <t>7491209960</t>
  </si>
  <si>
    <t>Elektroinstalační materiál Kabelové žlaby plechové, pozinkované MARS EKO 125/100 5105</t>
  </si>
  <si>
    <t>-1521174341</t>
  </si>
  <si>
    <t>7491210150</t>
  </si>
  <si>
    <t>Elektroinstalační materiál Kabelové žlaby plechové, pozinkované Víko MARS EKO 125 5151</t>
  </si>
  <si>
    <t>441856164</t>
  </si>
  <si>
    <t>7492553010</t>
  </si>
  <si>
    <t>Montáž kabelů 2- a 3-žílových Cu do 16 mm2</t>
  </si>
  <si>
    <t>1203361685</t>
  </si>
  <si>
    <t>7492501690</t>
  </si>
  <si>
    <t>Kabely, vodiče, šňůry Cu - nn Kabel silový 2 a 3-žílový Cu, plastová izolace CYKY 2O1,5 (2Dx1,5)</t>
  </si>
  <si>
    <t>-2098658249</t>
  </si>
  <si>
    <t>7492501740</t>
  </si>
  <si>
    <t>Kabely, vodiče, šňůry Cu - nn Kabel silový 2 a 3-žílový Cu, plastová izolace CYKY 3O1,5 (3Ax1,5)</t>
  </si>
  <si>
    <t>-1236711331</t>
  </si>
  <si>
    <t>7492501870</t>
  </si>
  <si>
    <t>Kabely, vodiče, šňůry Cu - nn Kabel silový 4 a 5-žílový Cu, plastová izolace CYKY 4J10 (4Bx10)</t>
  </si>
  <si>
    <t>118839652</t>
  </si>
  <si>
    <t>7492501880</t>
  </si>
  <si>
    <t>Kabely, vodiče, šňůry Cu - nn Kabel silový 4 a 5-žílový Cu, plastová izolace CYKY 4J16 (4Bx16)</t>
  </si>
  <si>
    <t>2123498831</t>
  </si>
  <si>
    <t>7492554010</t>
  </si>
  <si>
    <t>Montáž kabelů 4- a 5-žílových Cu do 16 mm2</t>
  </si>
  <si>
    <t>-1628021164</t>
  </si>
  <si>
    <t>7492501980</t>
  </si>
  <si>
    <t>Kabely, vodiče, šňůry Cu - nn Kabel silový 4 a 5-žílový Cu, plastová izolace CYKY 5J10 (5Cx10)</t>
  </si>
  <si>
    <t>941846505</t>
  </si>
  <si>
    <t>7492554012</t>
  </si>
  <si>
    <t>Montáž kabelů 4- a 5-žílových Cu do 25 mm2</t>
  </si>
  <si>
    <t>-495964770</t>
  </si>
  <si>
    <t>7492501900</t>
  </si>
  <si>
    <t>Kabely, vodiče, šňůry Cu - nn Kabel silový 4 a 5-žílový Cu, plastová izolace CYKY 4J25 (4Bx25)</t>
  </si>
  <si>
    <t>495520827</t>
  </si>
  <si>
    <t>7590525178</t>
  </si>
  <si>
    <t>Montáž kabelu úložného volně uloženého s jádrem 0,8 mm TCEKE do 50 XN</t>
  </si>
  <si>
    <t>-237437369</t>
  </si>
  <si>
    <t>7590520604</t>
  </si>
  <si>
    <t>Venkovní vedení kabelová - metalické sítě Plněné 4x0,8 TCEPKPFLEY 3 x 4 x 0,8</t>
  </si>
  <si>
    <t>-203771929</t>
  </si>
  <si>
    <t>7590525230</t>
  </si>
  <si>
    <t>Montáž kabelu návěstního volně uloženého s jádrem 1 mm Cu TCEKEZE, TCEKFE, TCEKPFLEY, TCEKPFLEZE do 7 P</t>
  </si>
  <si>
    <t>-905715681</t>
  </si>
  <si>
    <t>7590525231</t>
  </si>
  <si>
    <t>Montáž kabelu návěstního volně uloženého s jádrem 1 mm Cu TCEKEZE, TCEKFE, TCEKPFLEY, TCEKPFLEZE do 16 P</t>
  </si>
  <si>
    <t>1229086481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</si>
  <si>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</si>
  <si>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7590521519</t>
  </si>
  <si>
    <t>Venkovní vedení kabelová - metalické sítě Plněné, párované s ochr. vodičem TCEKPFLEY 4 P 1,0 D</t>
  </si>
  <si>
    <t>1881661569</t>
  </si>
  <si>
    <t>7590521514</t>
  </si>
  <si>
    <t>Venkovní vedení kabelová - metalické sítě Plněné, párované s ochr. vodičem TCEKPFLEY 3 P 1,0 D</t>
  </si>
  <si>
    <t>1726380879</t>
  </si>
  <si>
    <t>7590521534</t>
  </si>
  <si>
    <t>Venkovní vedení kabelová - metalické sítě Plněné, párované s ochr. vodičem TCEKPFLEY 12 P 1,0 D</t>
  </si>
  <si>
    <t>-744838422</t>
  </si>
  <si>
    <t>7590521539</t>
  </si>
  <si>
    <t>Venkovní vedení kabelová - metalické sítě Plněné, párované s ochr. vodičem TCEKPFLEY 16 P 1,0 D</t>
  </si>
  <si>
    <t>1383303060</t>
  </si>
  <si>
    <t>7590521529</t>
  </si>
  <si>
    <t>Venkovní vedení kabelová - metalické sítě Plněné, párované s ochr. vodičem TCEKPFLEY 7 P 1,0 D</t>
  </si>
  <si>
    <t>2014371422</t>
  </si>
  <si>
    <t>7492751020</t>
  </si>
  <si>
    <t>Montáž ukončení kabelů nn v rozvaděči nebo na přístroji izolovaných s označením 2 - 5-ti žílových do 2,5 mm2</t>
  </si>
  <si>
    <t>2041744768</t>
  </si>
  <si>
    <t>7492751022</t>
  </si>
  <si>
    <t>Montáž ukončení kabelů nn v rozvaděči nebo na přístroji izolovaných s označením 2 - 5-ti žílových do 25 mm2</t>
  </si>
  <si>
    <t>1535283916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</si>
  <si>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</si>
  <si>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7590525464</t>
  </si>
  <si>
    <t>Montáž spojky rovné pro plastové kabely párové Raychem XAGA s konektory UDW2 2 plášť bez pancíře do 20 žil</t>
  </si>
  <si>
    <t>1975117637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</si>
  <si>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</si>
  <si>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</si>
  <si>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66258234</t>
  </si>
  <si>
    <t>7590555052</t>
  </si>
  <si>
    <t>Montáž formy pro kabel TCEKE, TCEKES do délky 0,5 m 5 XN</t>
  </si>
  <si>
    <t>760682681</t>
  </si>
  <si>
    <t>7590555134</t>
  </si>
  <si>
    <t>Montáž forma pro kabely TCEKPFLE, TCEKPFLEY, TCEKPFLEZE, TCEKPFLEZY do 4 P 1,0</t>
  </si>
  <si>
    <t>-270312599</t>
  </si>
  <si>
    <t>7590555132</t>
  </si>
  <si>
    <t>Montáž forma pro kabely TCEKPFLE, TCEKPFLEY, TCEKPFLEZE, TCEKPFLEZY do 3 P 1,0</t>
  </si>
  <si>
    <t>40543026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</si>
  <si>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</si>
  <si>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</si>
  <si>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</si>
  <si>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-291954909</t>
  </si>
  <si>
    <t>7590555138</t>
  </si>
  <si>
    <t>Montáž forma pro kabely TCEKPFLE, TCEKPFLEY, TCEKPFLEZE, TCEKPFLEZY do 12 P 1,0</t>
  </si>
  <si>
    <t>-1068384518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</si>
  <si>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</si>
  <si>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7590555140</t>
  </si>
  <si>
    <t>Montáž forma pro kabely TCEKPFLE, TCEKPFLEY, TCEKPFLEZE, TCEKPFLEZY do 16 P 1,0</t>
  </si>
  <si>
    <t>-1439767433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</si>
  <si>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</si>
  <si>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03.2 - Stavební část</t>
  </si>
  <si>
    <t>5 - Komunikace pozemní</t>
  </si>
  <si>
    <t>9 - Ostatní konstrukce a práce, bourání</t>
  </si>
  <si>
    <t>VRN - Vedlejší rozpočtové náklady</t>
  </si>
  <si>
    <t xml:space="preserve">    VRN7 - Provozní vlivy</t>
  </si>
  <si>
    <t>Komunikace pozemní</t>
  </si>
  <si>
    <t>565176111</t>
  </si>
  <si>
    <t>Asfaltový beton vrstva podkladní ACP 22 (obalované kamenivo OKH) tl 100 mm š do 3 m</t>
  </si>
  <si>
    <t>m2</t>
  </si>
  <si>
    <t>-1121202309</t>
  </si>
  <si>
    <t>Asfaltový beton vrstva podkladní ACP 22 (obalované kamenivo hrubozrnné - OKH)  s rozprostřením a zhutněním v pruhu šířky přes 1,5 do 3 m, po zhutnění tl. 100 mm</t>
  </si>
  <si>
    <t>573111112</t>
  </si>
  <si>
    <t>Postřik živičný infiltrační s posypem z asfaltu množství 1 kg/m2</t>
  </si>
  <si>
    <t>130524619</t>
  </si>
  <si>
    <t>Postřik infiltrační PI z asfaltu silničního s posypem kamenivem, v množství 1,00 kg/m2</t>
  </si>
  <si>
    <t>573211109</t>
  </si>
  <si>
    <t>Postřik živičný spojovací z asfaltu v množství 0,50 kg/m2</t>
  </si>
  <si>
    <t>-1113063578</t>
  </si>
  <si>
    <t>Postřik spojovací PS bez posypu kamenivem z asfaltu silničního, v množství 0,50 kg/m2</t>
  </si>
  <si>
    <t>577144111</t>
  </si>
  <si>
    <t>Asfaltový beton vrstva obrusná ACO 11 (ABS) tř. I tl 50 mm š do 3 m z nemodifikovaného asfaltu</t>
  </si>
  <si>
    <t>738342612</t>
  </si>
  <si>
    <t>Asfaltový beton vrstva obrusná ACO 11 (ABS)  s rozprostřením a se zhutněním z nemodifikovaného asfaltu v pruhu šířky do 3 m tř. I, po zhutnění tl. 50 mm</t>
  </si>
  <si>
    <t>596212210</t>
  </si>
  <si>
    <t>Kladení zámkové dlažby pozemních komunikací tl 80 mm skupiny A pl do 50 m2</t>
  </si>
  <si>
    <t>-1876063255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</si>
  <si>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</si>
  <si>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59245213</t>
  </si>
  <si>
    <t>dlažba zámková tvaru I 196x161x80mm přírodní</t>
  </si>
  <si>
    <t>-1085324291</t>
  </si>
  <si>
    <t>928621012</t>
  </si>
  <si>
    <t>Zálivka asfaltová podél jedné strany kolejnice nebo mezi panely průřezu 40x80 mm</t>
  </si>
  <si>
    <t>2075573415</t>
  </si>
  <si>
    <t>Zálivka asfaltová podél jedné strany hlavy kolejnice nebo mezi zádlažbovými panely  průřezu 40 x 80 mm</t>
  </si>
  <si>
    <t>931994172</t>
  </si>
  <si>
    <t>Těsnění dilatační spáry betonové konstrukce bitumenovým a asfaltovým izolačním pásem š do 500 mm</t>
  </si>
  <si>
    <t>-1974945039</t>
  </si>
  <si>
    <t>Těsnění spáry betonové konstrukce pásy, profily, tmely  pásem izolačním bitumenovým a asfaltovaným šířky do 500 mm spáry dilatační</t>
  </si>
  <si>
    <t>113107042</t>
  </si>
  <si>
    <t>Odstranění podkladu živičných tl 100 mm při překopech ručně</t>
  </si>
  <si>
    <t>-1930411735</t>
  </si>
  <si>
    <t>113154226</t>
  </si>
  <si>
    <t>Frézování živičného krytu tl 300 mm pruh š přes 0,5 do 1 m pl přes 500 do 1000 m2 bez překážek v trase</t>
  </si>
  <si>
    <t>2047554007</t>
  </si>
  <si>
    <t>Frézování živičného podkladu nebo krytu  s naložením na dopravní prostředek plochy přes 500 do 1 000 m2 bez překážek v trase pruhu šířky do 1 m, tloušťky vrstvy 300 mm</t>
  </si>
  <si>
    <t>131313101</t>
  </si>
  <si>
    <t>Hloubení jam v soudržných horninách třídy těžitelnosti II, skupiny 4 ručně</t>
  </si>
  <si>
    <t>465390410</t>
  </si>
  <si>
    <t>131351103</t>
  </si>
  <si>
    <t>Hloubení jam nezapažených v hornině třídy těžitelnosti II skupiny 4 objem do 100 m3 strojně</t>
  </si>
  <si>
    <t>-1857859148</t>
  </si>
  <si>
    <t>Hloubení nezapažených jam a zářezů strojně s urovnáním dna do předepsaného profilu a spádu v hornině třídy těžitelnosti II skupiny 4 přes 50 do 100 m3</t>
  </si>
  <si>
    <t>132212211</t>
  </si>
  <si>
    <t>Hloubení rýh š do 2000 mm v soudržných horninách třídy těžitelnosti I skupiny 3 ručně</t>
  </si>
  <si>
    <t>1093055604</t>
  </si>
  <si>
    <t>Hloubení rýh šířky přes 800 do 2 000 mm ručně zapažených i nezapažených, s urovnáním dna do předepsaného profilu a spádu v hornině třídy těžitelnosti I skupiny 3 soudržných</t>
  </si>
  <si>
    <t>58344171</t>
  </si>
  <si>
    <t>štěrkodrť frakce 0/32</t>
  </si>
  <si>
    <t>530781952</t>
  </si>
  <si>
    <t>162751117</t>
  </si>
  <si>
    <t>Vodorovné přemístění přes 9 000 do 10000 m výkopku/sypaniny z horniny třídy těžitelnosti I skupiny 1 až 3</t>
  </si>
  <si>
    <t>-1888141915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</si>
  <si>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</si>
  <si>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</si>
  <si>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 skupiny 1 až 3 ZKD 1000 m přes 10000 m</t>
  </si>
  <si>
    <t>737719765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</si>
  <si>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</si>
  <si>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167151101</t>
  </si>
  <si>
    <t>Nakládání výkopku z hornin třídy těžitelnosti I skupiny 1 až 3 do 100 m3</t>
  </si>
  <si>
    <t>-1550408364</t>
  </si>
  <si>
    <t>Nakládání, skládání a překládání neulehlého výkopku nebo sypaniny strojně nakládání, množství do 100 m3, z horniny třídy těžitelnosti I, skupiny 1 až 3</t>
  </si>
  <si>
    <t>167151121</t>
  </si>
  <si>
    <t>Skládání nebo překládání výkopku z horniny třídy těžitelnosti I skupiny 1 až 3</t>
  </si>
  <si>
    <t>-2085928185</t>
  </si>
  <si>
    <t>Nakládání, skládání a překládání neulehlého výkopku nebo sypaniny strojně skládání nebo překládání, z hornin třídy těžitelnosti I, skupiny 1 až 3</t>
  </si>
  <si>
    <t>171251201</t>
  </si>
  <si>
    <t>Uložení sypaniny na skládky nebo meziskládky</t>
  </si>
  <si>
    <t>1943473870</t>
  </si>
  <si>
    <t>Uložení sypaniny na skládky nebo meziskládky bez hutnění s upravením uložené sypaniny do předepsaného tvaru</t>
  </si>
  <si>
    <t>862225823</t>
  </si>
  <si>
    <t>181351113</t>
  </si>
  <si>
    <t>Rozprostření ornice tl vrstvy do 200 mm pl přes 500 m2 v rovině nebo ve svahu do 1:5 strojně</t>
  </si>
  <si>
    <t>-302058167</t>
  </si>
  <si>
    <t>997013501</t>
  </si>
  <si>
    <t>Odvoz suti a vybouraných hmot na skládku nebo meziskládku do 1 km se složením</t>
  </si>
  <si>
    <t>-1480852260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</si>
  <si>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</si>
  <si>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</si>
  <si>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</si>
  <si>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-926650439</t>
  </si>
  <si>
    <t>Odvoz suti a vybouraných hmot na skládku nebo meziskládku  se složením, na vzdálenost Příplatek k ceně za každý další i započatý 1 km přes 1 km</t>
  </si>
  <si>
    <t>997221645</t>
  </si>
  <si>
    <t>Poplatek za uložení na skládce (skládkovné) odpadu asfaltového bez dehtu kód odpadu 17 03 02</t>
  </si>
  <si>
    <t>-668707584</t>
  </si>
  <si>
    <t>Poplatek za uložení stavebního odpadu na skládce (skládkovné) asfaltového bez obsahu dehtu zatříděného do Katalogu odpadů pod kódem 17 03 02</t>
  </si>
  <si>
    <t>997221655</t>
  </si>
  <si>
    <t>Poplatek za uložení na skládce (skládkovné) zeminy a kamení kód odpadu 17 05 04</t>
  </si>
  <si>
    <t>503135495</t>
  </si>
  <si>
    <t>Poplatek za uložení stavebního odpadu na skládce (skládkovné) zeminy a kamení zatříděného do Katalogu odpadů pod kódem 17 05 04</t>
  </si>
  <si>
    <t>460150164</t>
  </si>
  <si>
    <t>Hloubení kabelových zapažených i nezapažených rýh ručně š 35 cm, hl 80 cm, v hornině tř 4</t>
  </si>
  <si>
    <t>1948713330</t>
  </si>
  <si>
    <t>460421182</t>
  </si>
  <si>
    <t>Lože kabelů z písku nebo štěrkopísku tl 10 cm nad kabel, kryté plastovou folií, š lože do 50 cm</t>
  </si>
  <si>
    <t>77345990</t>
  </si>
  <si>
    <t>460431273</t>
  </si>
  <si>
    <t>Zásyp kabelových rýh ručně se zhutněním š 50 cm hl 70 cm z horniny tř II skupiny 4</t>
  </si>
  <si>
    <t>305137387</t>
  </si>
  <si>
    <t>Zásyp kabelových rýh ručně s přemístění sypaniny ze vzdálenosti do 10 m, s uložením výkopku ve vrstvách včetně zhutnění a úpravy povrchu šířky 50 cm hloubky 70 cm z horniny třídy těžitelnosti II skupiny 4</t>
  </si>
  <si>
    <t>460490012</t>
  </si>
  <si>
    <t>Krytí kabelů výstražnou fólií šířky 25 cm</t>
  </si>
  <si>
    <t>-1106434985</t>
  </si>
  <si>
    <t>460560164</t>
  </si>
  <si>
    <t>Zásyp rýh ručně šířky 35 cm, hloubky 80 cm, z horniny třídy 4</t>
  </si>
  <si>
    <t>831280603</t>
  </si>
  <si>
    <t>460631127</t>
  </si>
  <si>
    <t>Neřízený zemní protlak při elektromontážích v hornině tř I a II skupiny 3 a 4 vnějšího průměru do 160 mm</t>
  </si>
  <si>
    <t>129925364</t>
  </si>
  <si>
    <t>Zemní protlaky neřízený zemní protlak (krtek) v hornině třídy těžitelnosti I a II skupiny 3 a 4 průměr protlaku přes 125 do 160 mm</t>
  </si>
  <si>
    <t>28613904</t>
  </si>
  <si>
    <t>potrubí plynovodní PE 100RC SDR 17,6 PN 0,1MPa tyče 12m 160x9,1mm</t>
  </si>
  <si>
    <t>-396532391</t>
  </si>
  <si>
    <t>460510274</t>
  </si>
  <si>
    <t>Kanály do rýhy ze žlabů plastových šířky do 20 cm</t>
  </si>
  <si>
    <t>1877736864</t>
  </si>
  <si>
    <t>34575152</t>
  </si>
  <si>
    <t>žlab kabelový s víkem PVC (200x126)</t>
  </si>
  <si>
    <t>-1411488125</t>
  </si>
  <si>
    <t>468021132</t>
  </si>
  <si>
    <t>Rozebrání dlažeb při elektromontážích ručně z kostek mozaikových do písku spáry nezalité</t>
  </si>
  <si>
    <t>-1573056186</t>
  </si>
  <si>
    <t>Vytrhání dlažby včetně ručního rozebrání, vytřídění, odhozu na hromady nebo naložení na dopravní prostředek a očistění kostek nebo dlaždic z pískového podkladu z kostek mozaikových, spáry nezalité</t>
  </si>
  <si>
    <t>VRN</t>
  </si>
  <si>
    <t>Vedlejší rozpočtové náklady</t>
  </si>
  <si>
    <t>VRN7</t>
  </si>
  <si>
    <t>Provozní vlivy</t>
  </si>
  <si>
    <t>073002000</t>
  </si>
  <si>
    <t>Ztížený pohyb vozidel v centrech měst</t>
  </si>
  <si>
    <t>%</t>
  </si>
  <si>
    <t>1024</t>
  </si>
  <si>
    <t>-2098334479</t>
  </si>
  <si>
    <t>079002000</t>
  </si>
  <si>
    <t>Ostatní provozní vlivy - projednání DIO včetně dopravního značení</t>
  </si>
  <si>
    <t>kpl</t>
  </si>
  <si>
    <t>445684706</t>
  </si>
  <si>
    <t>Ostatní provozní vlivy</t>
  </si>
  <si>
    <t>D.2.2.1 - Pozemní objekty budov</t>
  </si>
  <si>
    <t>SO 01-71-01 - Železniční přejezd P2007, úprava plochy</t>
  </si>
  <si>
    <t>Horní Oldřichov [625221]</t>
  </si>
  <si>
    <t>Správa železnic, státní organizace</t>
  </si>
  <si>
    <t>VIAMONT Projekt, s.r.o.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</si>
  <si>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</si>
  <si>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</si>
  <si>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</si>
  <si>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</si>
  <si>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 xml:space="preserve">    21-M - Elektromontáže</t>
  </si>
  <si>
    <t>111211231</t>
  </si>
  <si>
    <t>Snesení listnatého klestu D do 30 cm ve svahu do 1:3</t>
  </si>
  <si>
    <t>-1477059676</t>
  </si>
  <si>
    <t>Snesení větví stromů na hromady nebo naložení na dopravní prostředek listnatých v rovině nebo ve svahu do 1:3, průměru kmene do 30 cm</t>
  </si>
  <si>
    <t>111251101</t>
  </si>
  <si>
    <t>Odstranění křovin a stromů průměru kmene do 100 mm i s kořeny sklonu terénu do 1:5 z celkové plochy do 100 m2 strojně</t>
  </si>
  <si>
    <t>-1912702544</t>
  </si>
  <si>
    <t>Odstranění křovin a stromů s odstraněním kořenů strojně průměru kmene do 100 mm v rovině nebo ve svahu sklonu terénu do 1:5, při celkové ploše do 100 m2</t>
  </si>
  <si>
    <t>122311101</t>
  </si>
  <si>
    <t>Odkopávky a prokopávky v hornině třídy těžitelnosti II, skupiny 4 ručně</t>
  </si>
  <si>
    <t>1185286610</t>
  </si>
  <si>
    <t>Odkopávky a prokopávky ručně zapažené i nezapažené v hornině třídy těžitelnosti II skupiny 4</t>
  </si>
  <si>
    <t>122351103</t>
  </si>
  <si>
    <t>Odkopávky a prokopávky nezapažené v hornině třídy těžitelnosti II skupiny 4 objem do 100 m3 strojně</t>
  </si>
  <si>
    <t>1853835898</t>
  </si>
  <si>
    <t>Odkopávky a prokopávky nezapažené strojně v hornině třídy těžitelnosti II skupiny 4 přes 50 do 100 m3</t>
  </si>
  <si>
    <t>Hloubení jam v soudržných horninách třídy těžitelnosti II skupiny 4 ručně</t>
  </si>
  <si>
    <t>1868810310</t>
  </si>
  <si>
    <t>Hloubení jam ručně zapažených i nezapažených s urovnáním dna do předepsaného profilu a spádu v hornině třídy těžitelnosti II skupiny 4 soudržných</t>
  </si>
  <si>
    <t>132312111</t>
  </si>
  <si>
    <t>Hloubení rýh š do 800 mm v soudržných horninách třídy těžitelnosti II skupiny 4 ručně</t>
  </si>
  <si>
    <t>72785444</t>
  </si>
  <si>
    <t>Hloubení rýh šířky do 800 mm ručně zapažených i nezapažených, s urovnáním dna do předepsaného profilu a spádu v hornině třídy těžitelnosti II skupiny 4 soudržných</t>
  </si>
  <si>
    <t>155131313</t>
  </si>
  <si>
    <t>Zřízení protierozního zpevnění svahů geomříží, georohoží sklonu přes 1:1 včetně kotvení</t>
  </si>
  <si>
    <t>1316831661</t>
  </si>
  <si>
    <t>Zřízení protierozního zpevnění svahů geomříží nebo georohoží včetně plošného kotvení ocelovými skobami, ve sklonu přes 1:1</t>
  </si>
  <si>
    <t>69321121</t>
  </si>
  <si>
    <t>georohož protierozní</t>
  </si>
  <si>
    <t>-763019217</t>
  </si>
  <si>
    <t>162211321</t>
  </si>
  <si>
    <t>Vodorovné přemístění výkopku z horniny třídy těžitelnosti II skupiny 4 a 5 stavebním kolečkem do 10 m</t>
  </si>
  <si>
    <t>2042376774</t>
  </si>
  <si>
    <t>Vodorovné přemístění výkopku nebo sypaniny stavebním kolečkem s vyprázdněním kolečka na hromady nebo do dopravního prostředku na vzdálenost do 10 m z horniny třídy těžitelnosti II, skupiny 4 a 5</t>
  </si>
  <si>
    <t>162211329</t>
  </si>
  <si>
    <t>Příplatek k vodorovnému přemístění výkopku z horniny třídy těžitelnosti II skupiny 4 a 5 stavebním kolečkem ZKD 10 m</t>
  </si>
  <si>
    <t>93200519</t>
  </si>
  <si>
    <t>Vodorovné přemístění výkopku nebo sypaniny stavebním kolečkem s vyprázdněním kolečka na hromady nebo do dopravního prostředku na vzdálenost do 10 m Příplatek za každých dalších 10 m k ceně -1321</t>
  </si>
  <si>
    <t>2143701232</t>
  </si>
  <si>
    <t>-2116218552</t>
  </si>
  <si>
    <t>167111122</t>
  </si>
  <si>
    <t>Skládání nebo překládání výkopku z horniny třídy těžitelnosti II skupiny 4 a 5 ručně</t>
  </si>
  <si>
    <t>488217790</t>
  </si>
  <si>
    <t>Nakládání, skládání a překládání neulehlého výkopku nebo sypaniny ručně skládání nebo překládání, z hornin třídy těžitelnosti II, skupiny 4 a 5</t>
  </si>
  <si>
    <t>171201221</t>
  </si>
  <si>
    <t>-1605684395</t>
  </si>
  <si>
    <t>1796192883</t>
  </si>
  <si>
    <t>1871575481</t>
  </si>
  <si>
    <t>Zásyp sypaninou z jakékoliv horniny ručně s uložením výkopku ve vrstvách se zhutněním jam, šachet, rýh nebo kolem objektů v těchto vykopávkách</t>
  </si>
  <si>
    <t>174111109</t>
  </si>
  <si>
    <t>Příplatek k zásypu za ruční prohození sypaniny sítem</t>
  </si>
  <si>
    <t>436197162</t>
  </si>
  <si>
    <t>Zásyp sypaninou z jakékoliv horniny ručně Příplatek k ceně za prohození sypaniny sítem</t>
  </si>
  <si>
    <t>175111201</t>
  </si>
  <si>
    <t>Obsypání objektu nad přilehlým původním terénem sypaninou bez prohození, uloženou do 3 m ručně</t>
  </si>
  <si>
    <t>901526487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</si>
  <si>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</si>
  <si>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58343930</t>
  </si>
  <si>
    <t>kamenivo drcené hrubé frakce 16/32</t>
  </si>
  <si>
    <t>1982414032</t>
  </si>
  <si>
    <t>181951112</t>
  </si>
  <si>
    <t>Úprava pláně v hornině třídy těžitelnosti I skupiny 1 až 3 se zhutněním strojně</t>
  </si>
  <si>
    <t>1966305107</t>
  </si>
  <si>
    <t>Úprava pláně vyrovnáním výškových rozdílů strojně v hornině třídy těžitelnosti I, skupiny 1 až 3 se zhutněním</t>
  </si>
  <si>
    <t>212532111</t>
  </si>
  <si>
    <t>Lože pro trativody z kameniva hrubého drceného</t>
  </si>
  <si>
    <t>-846904264</t>
  </si>
  <si>
    <t>212755214</t>
  </si>
  <si>
    <t>Trativody z drenážních trubek plastových flexibilních D 100 mm bez lože</t>
  </si>
  <si>
    <t>-700892085</t>
  </si>
  <si>
    <t>Trativody bez lože z drenážních trubek plastových flexibilních D 100 mm</t>
  </si>
  <si>
    <t>213141111</t>
  </si>
  <si>
    <t>Zřízení vrstvy z geotextilie v rovině nebo ve sklonu do 1:5 š do 3 m</t>
  </si>
  <si>
    <t>1647429655</t>
  </si>
  <si>
    <t>Zřízení vrstvy z geotextilie  filtrační, separační, odvodňovací, ochranné, výztužné nebo protierozní v rovině nebo ve sklonu do 1:5, šířky do 3 m</t>
  </si>
  <si>
    <t>69311081</t>
  </si>
  <si>
    <t>geotextilie netkaná separační, ochranná, filtrační, drenážní PES 300g/m2</t>
  </si>
  <si>
    <t>-480395150</t>
  </si>
  <si>
    <t>271532212</t>
  </si>
  <si>
    <t>Podsyp pod základové konstrukce se zhutněním z hrubého kameniva frakce 16 až 32 mm</t>
  </si>
  <si>
    <t>-1947249585</t>
  </si>
  <si>
    <t>Podsyp pod základové konstrukce se zhutněním a urovnáním povrchu z kameniva hrubého, frakce 16 - 32 mm</t>
  </si>
  <si>
    <t>274311511</t>
  </si>
  <si>
    <t>Základové pásy prokládané kamenem z betonu tř. C 12/15</t>
  </si>
  <si>
    <t>-992913564</t>
  </si>
  <si>
    <t>Základy z betonu prostého pasy z betonu kamenem prokládaného tř. C 12/15</t>
  </si>
  <si>
    <t>275313511</t>
  </si>
  <si>
    <t>Základové patky z betonu tř. C 12/15</t>
  </si>
  <si>
    <t>-1455459973</t>
  </si>
  <si>
    <t>Základy z betonu prostého patky a bloky z betonu kamenem neprokládaného tř. C 12/15</t>
  </si>
  <si>
    <t>279113133</t>
  </si>
  <si>
    <t>Základová zeď tl přes 200 do 250 mm z tvárnic ztraceného bednění včetně výplně z betonu tř. C 16/20</t>
  </si>
  <si>
    <t>222568277</t>
  </si>
  <si>
    <t>Základové zdi z tvárnic ztraceného bednění včetně výplně z betonu  bez zvláštních nároků na vliv prostředí třídy C 16/20, tloušťky zdiva přes 200 do 250 mm</t>
  </si>
  <si>
    <t>279113136</t>
  </si>
  <si>
    <t>Základová zeď tl přes 400 do 500 mm z tvárnic ztraceného bednění včetně výplně z betonu tř. C 16/20</t>
  </si>
  <si>
    <t>-103469541</t>
  </si>
  <si>
    <t>Základové zdi z tvárnic ztraceného bednění včetně výplně z betonu  bez zvláštních nároků na vliv prostředí třídy C 16/20, tloušťky zdiva přes 400 do 500 mm</t>
  </si>
  <si>
    <t>279361821</t>
  </si>
  <si>
    <t>Výztuž základových zdí nosných betonářskou ocelí 10 505</t>
  </si>
  <si>
    <t>371392597</t>
  </si>
  <si>
    <t>Výztuž základových zdí nosných  svislých nebo odkloněných od svislice, rovinných nebo oblých, deskových nebo žebrových, včetně výztuže jejich žeber z betonářské oceli 10 505 (R) nebo BSt 500</t>
  </si>
  <si>
    <t>Svislé a kompletní konstrukce</t>
  </si>
  <si>
    <t>338171114</t>
  </si>
  <si>
    <t>Osazování sloupků a vzpěr plotových ocelových v do 2,00 m do zemního vrutu</t>
  </si>
  <si>
    <t>-1814264068</t>
  </si>
  <si>
    <t>Montáž sloupků a vzpěr plotových ocelových trubkových nebo profilovaných výšky do 2,00 m do zemního vrutu</t>
  </si>
  <si>
    <t>348101210</t>
  </si>
  <si>
    <t>Osazení vrat nebo vrátek k oplocení na ocelové sloupky pl do 2 m2</t>
  </si>
  <si>
    <t>-1078687622</t>
  </si>
  <si>
    <t>Osazení vrat nebo vrátek k oplocení na sloupky ocelové, plochy jednotlivě do 2 m2</t>
  </si>
  <si>
    <t>348262404</t>
  </si>
  <si>
    <t>Plot z betonových bloků ukončení plotové zdi krycí deskou hladkou přírodní</t>
  </si>
  <si>
    <t>-2135463110</t>
  </si>
  <si>
    <t>Ploty z betonových bloků - systém suchého zdění ukončení plotové zdi krycí deskou lepenou mrazuvzdorným lepidlem hladkou přírodní (šedou)</t>
  </si>
  <si>
    <t>348501111</t>
  </si>
  <si>
    <t>Osazení oplocení z dřevěných prken výšky do 1 m</t>
  </si>
  <si>
    <t>-1029655435</t>
  </si>
  <si>
    <t>Osazení dřevěného oplocení na sloupky v osové vzdálenosti do 4 m výšky do 1 m z prken</t>
  </si>
  <si>
    <t>Vodorovné konstrukce</t>
  </si>
  <si>
    <t>434311115</t>
  </si>
  <si>
    <t>Schodišťové stupně dusané na terén z betonu tř. C 20/25 bez potěru</t>
  </si>
  <si>
    <t>-1765792228</t>
  </si>
  <si>
    <t>Stupně dusané z betonu prostého nebo prokládaného kamenem  na terén nebo na desku bez potěru, se zahlazením povrchu tř. C 20/25</t>
  </si>
  <si>
    <t>434313113.BET</t>
  </si>
  <si>
    <t>Schody z vibrolisovaných prefabrikátů BEST se zřízením podkladních stupňů z betonu C 16/20</t>
  </si>
  <si>
    <t>-1663739640</t>
  </si>
  <si>
    <t>434351141</t>
  </si>
  <si>
    <t>Zřízení bednění stupňů přímočarých schodišť</t>
  </si>
  <si>
    <t>1462560764</t>
  </si>
  <si>
    <t>Bednění stupňů  betonovaných na podstupňové desce nebo na terénu půdorysně přímočarých zřízení</t>
  </si>
  <si>
    <t>434351142</t>
  </si>
  <si>
    <t>Odstranění bednění stupňů přímočarých schodišť</t>
  </si>
  <si>
    <t>1859908223</t>
  </si>
  <si>
    <t>Bednění stupňů  betonovaných na podstupňové desce nebo na terénu půdorysně přímočarých odstranění</t>
  </si>
  <si>
    <t>564750111</t>
  </si>
  <si>
    <t>Podklad z kameniva hrubého drceného vel. 16-32 mm tl 150 mm</t>
  </si>
  <si>
    <t>815023298</t>
  </si>
  <si>
    <t>Podklad nebo kryt z kameniva hrubého drceného  vel. 16-32 mm s rozprostřením a zhutněním, po zhutnění tl. 150 mm</t>
  </si>
  <si>
    <t>596811120</t>
  </si>
  <si>
    <t>Kladení betonové dlažby komunikací pro pěší do lože z kameniva velikosti do 0,09 m2 pl do 50 m2</t>
  </si>
  <si>
    <t>389863453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</si>
  <si>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</si>
  <si>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59245018</t>
  </si>
  <si>
    <t>dlažba tvar obdélník betonová 200x100x60mm přírodní</t>
  </si>
  <si>
    <t>1262575469</t>
  </si>
  <si>
    <t>916231113</t>
  </si>
  <si>
    <t>Osazení chodníkového obrubníku betonového ležatého s boční opěrou do lože z betonu prostého</t>
  </si>
  <si>
    <t>-900960937</t>
  </si>
  <si>
    <t>Osazení chodníkového obrubníku betonového se zřízením lože, s vyplněním a zatřením spár cementovou maltou ležatého s boční opěrou z betonu prostého, do lože z betonu prostého</t>
  </si>
  <si>
    <t>59217001</t>
  </si>
  <si>
    <t>obrubník betonový zahradní 1000x50x250mm</t>
  </si>
  <si>
    <t>922484477</t>
  </si>
  <si>
    <t>966003818</t>
  </si>
  <si>
    <t>Rozebrání oplocení s příčníky a ocelovými sloupky z prken a latí</t>
  </si>
  <si>
    <t>637353844</t>
  </si>
  <si>
    <t>Rozebrání dřevěného oplocení se sloupky osové vzdálenosti do 4,00 m, výšky do 2,50 m, osazených do hloubky 1,00 m s příčníky a ocelovými sloupky z prken a latí</t>
  </si>
  <si>
    <t>998</t>
  </si>
  <si>
    <t>Přesun hmot</t>
  </si>
  <si>
    <t>998232111</t>
  </si>
  <si>
    <t>Přesun hmot pro oplocení zděné z cihel nebo tvárnic v přes 3 do 10 m</t>
  </si>
  <si>
    <t>1489546348</t>
  </si>
  <si>
    <t>Přesun hmot pro oplocení  se svislou nosnou konstrukcí zděnou z cihel, tvárnic, bloků, popř. kovovou nebo dřevěnou vodorovná dopravní vzdálenost do 50 m, pro oplocení výšky přes 3 do 10 m</t>
  </si>
  <si>
    <t>998232121</t>
  </si>
  <si>
    <t>Příplatek k přesunu hmot pro oplocení zděné za zvětšený přesun do 1000 m</t>
  </si>
  <si>
    <t>2092773689</t>
  </si>
  <si>
    <t>Přesun hmot pro oplocení  se svislou nosnou konstrukcí zděnou z cihel, tvárnic, bloků, popř. kovovou nebo dřevěnou Příplatek k ceně za zvětšený přesun přes vymezenou největší dopravní vzdálenost do 1000 m</t>
  </si>
  <si>
    <t>21-M</t>
  </si>
  <si>
    <t>Elektromontáže</t>
  </si>
  <si>
    <t>210220001</t>
  </si>
  <si>
    <t>Montáž uzemňovacího vedení vodičů FeZn pomocí svorek na povrchu páskou do 120 mm2</t>
  </si>
  <si>
    <t>237762872</t>
  </si>
  <si>
    <t>Montáž uzemňovacího vedení s upevněním, propojením a připojením pomocí svorek  na povrchu vodičů FeZn páskou průřezu do 120 mm2</t>
  </si>
  <si>
    <t>35442062</t>
  </si>
  <si>
    <t>pás zemnící 30x4mm FeZn</t>
  </si>
  <si>
    <t>kg</t>
  </si>
  <si>
    <t>-294288945</t>
  </si>
  <si>
    <t>35441986</t>
  </si>
  <si>
    <t>svorka odbočovací a spojovací pro pásek 30x4 mm, FeZn</t>
  </si>
  <si>
    <t>-2083186864</t>
  </si>
  <si>
    <t>D.2.3.6 - Rozvody nn</t>
  </si>
  <si>
    <t>SO 01-86-01 - Přípojka napájení NN železniční přejezd v km 3,435 P2007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</si>
  <si>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</si>
  <si>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</si>
  <si>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-1414466561</t>
  </si>
  <si>
    <t>-535861825</t>
  </si>
  <si>
    <t>-426867391</t>
  </si>
  <si>
    <t>7593500110</t>
  </si>
  <si>
    <t>Trasy kabelového vedení Kabelové žlaby (120x100) spodní + vrchní díl plast</t>
  </si>
  <si>
    <t>1376170271</t>
  </si>
  <si>
    <t>7593500115</t>
  </si>
  <si>
    <t>Trasy kabelového vedení Kabelové žlaby (120x100) spojka plast</t>
  </si>
  <si>
    <t>-1930514032</t>
  </si>
  <si>
    <t>7491251025</t>
  </si>
  <si>
    <t>Montáž lišt elektroinstalačních, kabelových žlabů z PVC-U jednokomorových zaklapávacích rozměru 100/100 - 100/150 mm</t>
  </si>
  <si>
    <t>118003735</t>
  </si>
  <si>
    <t>Montáž lišt elektroinstalačních, kabelových žlabů z PVC-U jednokomorových zaklapávacích rozměru 100/100 - 100/150 mm - na konstrukci, omítku apod. včetně spojek, ohybů, rohů, bez krabic</t>
  </si>
  <si>
    <t>1676939027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</si>
  <si>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</si>
  <si>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</t>
  </si>
  <si>
    <t>1881275998</t>
  </si>
  <si>
    <t>Montáž skříní elektroměrových venkovních pro přímé měření do 80 A pro připojení kabelů do 16 mm2 v sestavě s elektroměrným rozvaděčem pro připojení kabelů do 240 mm2 s 1-2 sadami pojistkových spodků kompaktní pilíř - včetně elektrovýzbroje, neobsahuje cenu za zemní práce</t>
  </si>
  <si>
    <t>7494003388</t>
  </si>
  <si>
    <t>Modulární přístroje Jističe do 80 A; 10 kA 3-pólové In 20 A, Ue AC 230/400 V / DC 216 V, charakteristika B, 3pól, Icn 10 kA</t>
  </si>
  <si>
    <t>1414783093</t>
  </si>
  <si>
    <t>7494003386</t>
  </si>
  <si>
    <t>Modulární přístroje Jističe do 80 A; 10 kA 3-pólové In 16 A, Ue AC 230/400 V / DC 216 V, charakteristika B, 3pól, Icn 10 kA</t>
  </si>
  <si>
    <t>-1246020052</t>
  </si>
  <si>
    <t>7494003124</t>
  </si>
  <si>
    <t>Modulární přístroje Jističe do 80 A; 10 kA 1-pólové In 10 A, Ue AC 230 V / DC 72 V, charakteristika B, 1pól, Icn 10 kA</t>
  </si>
  <si>
    <t>-674815109</t>
  </si>
  <si>
    <t>7494003122</t>
  </si>
  <si>
    <t>Modulární přístroje Jističe do 80 A; 10 kA 1-pólové In 6 A, Ue AC 230 V / DC 72 V, charakteristika B, 1pól, Icn 10 kA</t>
  </si>
  <si>
    <t>-26737983</t>
  </si>
  <si>
    <t>1975865147</t>
  </si>
  <si>
    <t>-988500313</t>
  </si>
  <si>
    <t>7494003970</t>
  </si>
  <si>
    <t>Modulární přístroje Proudové chrániče Proudové chrániče s nadproudovou ochranou 6kA typ AC In 10 A, Ue AC 230 V, charakteristika B, Idn 30 mA, 1+N-pól, Icn 6 kA, typ AC</t>
  </si>
  <si>
    <t>181723633</t>
  </si>
  <si>
    <t>7494450510</t>
  </si>
  <si>
    <t>Montáž proudových chráničů dvoupólových do 40 A (10 kA)</t>
  </si>
  <si>
    <t>-1984938183</t>
  </si>
  <si>
    <t>Montáž proudových chráničů dvoupólových do 40 A (10 kA) - do skříně nebo rozvaděče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</si>
  <si>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</si>
  <si>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</si>
  <si>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-913177470</t>
  </si>
  <si>
    <t>7494656055</t>
  </si>
  <si>
    <t>Montáž ostatních měřících přístrojů spínacích hodin 1 - 2 kanálových</t>
  </si>
  <si>
    <t>-2039179573</t>
  </si>
  <si>
    <t>Montáž ostatních měřících přístrojů spínacích hodin 1 - 2 kanálových - do rozvaděče nebo skříně</t>
  </si>
  <si>
    <t>7496672010</t>
  </si>
  <si>
    <t>Demontáž rozvaděčů vlastní spotřeby bez bateriírií</t>
  </si>
  <si>
    <t>-907367067</t>
  </si>
  <si>
    <t>7598095537</t>
  </si>
  <si>
    <t>Vyhotovení protokolu UTZ pro silnoproudé zařízení</t>
  </si>
  <si>
    <t>-116115250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</si>
  <si>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</si>
  <si>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7598095663</t>
  </si>
  <si>
    <t>Vyhotovení revizní zprávy kabelová přípojka</t>
  </si>
  <si>
    <t>1159054210</t>
  </si>
  <si>
    <t>Vyhotovení revizní zprávy kabelová přípojka - vykonání prohlídky a zkoušky pro napájení elektrického zařízení včetně vyhotovení revizní zprávy podle vyhl. 100/1995 Sb. a norem ČSN</t>
  </si>
  <si>
    <t>VON - Vedlejší a ostatní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</si>
  <si>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</si>
  <si>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</si>
  <si>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</si>
  <si>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7499151010</t>
  </si>
  <si>
    <t>Dokončovací práce na elektrickém zařízení</t>
  </si>
  <si>
    <t>hod</t>
  </si>
  <si>
    <t>1408339625</t>
  </si>
  <si>
    <t>022101001</t>
  </si>
  <si>
    <t>Geodetické práce Geodetické práce před opravou</t>
  </si>
  <si>
    <t>184617948</t>
  </si>
  <si>
    <t>022101021</t>
  </si>
  <si>
    <t>Geodetické práce Geodetické práce po ukončení opravy</t>
  </si>
  <si>
    <t>-515896545</t>
  </si>
  <si>
    <t>024101401</t>
  </si>
  <si>
    <t>Inženýrská činnost koordinační a kompletační činnost</t>
  </si>
  <si>
    <t>1523732805</t>
  </si>
  <si>
    <t>VRN1</t>
  </si>
  <si>
    <t>Průzkumné, geodetické a projektové práce</t>
  </si>
  <si>
    <t>013244000</t>
  </si>
  <si>
    <t>Dokumentace pro provádění stavby</t>
  </si>
  <si>
    <t>-2084776256</t>
  </si>
  <si>
    <t>013254000</t>
  </si>
  <si>
    <t>Dokumentace skutečného provedení stavby</t>
  </si>
  <si>
    <t>1052683989</t>
  </si>
  <si>
    <t>VRN6</t>
  </si>
  <si>
    <t>Územní vlivy</t>
  </si>
  <si>
    <t>065002000</t>
  </si>
  <si>
    <t>Mimostaveništní doprava materiálů</t>
  </si>
  <si>
    <t>soubor</t>
  </si>
  <si>
    <t>664915575</t>
  </si>
  <si>
    <t>VRN8</t>
  </si>
  <si>
    <t>Přesun stavebních kapacit</t>
  </si>
  <si>
    <t>081002000</t>
  </si>
  <si>
    <t>Doprava zaměstnanců</t>
  </si>
  <si>
    <t>1824518059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</si>
</sst>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D180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7" fillId="5" borderId="22" xfId="0" applyFont="1" applyFill="1" applyBorder="1" applyAlignment="1" applyProtection="1">
      <alignment horizontal="center"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7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17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abSelected="1" workbookViewId="0">
      <selection activeCell="A105" sqref="A10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9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5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7" t="s">
        <v>15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9">
        <f>ROUND(AG94,2)</f>
        <v>0</v>
      </c>
      <c r="AL26" s="190"/>
      <c r="AM26" s="190"/>
      <c r="AN26" s="190"/>
      <c r="AO26" s="190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1" t="s">
        <v>31</v>
      </c>
      <c r="M28" s="191"/>
      <c r="N28" s="191"/>
      <c r="O28" s="191"/>
      <c r="P28" s="191"/>
      <c r="Q28" s="26"/>
      <c r="R28" s="26"/>
      <c r="S28" s="26"/>
      <c r="T28" s="26"/>
      <c r="U28" s="26"/>
      <c r="V28" s="26"/>
      <c r="W28" s="191" t="s">
        <v>32</v>
      </c>
      <c r="X28" s="191"/>
      <c r="Y28" s="191"/>
      <c r="Z28" s="191"/>
      <c r="AA28" s="191"/>
      <c r="AB28" s="191"/>
      <c r="AC28" s="191"/>
      <c r="AD28" s="191"/>
      <c r="AE28" s="191"/>
      <c r="AF28" s="26"/>
      <c r="AG28" s="26"/>
      <c r="AH28" s="26"/>
      <c r="AI28" s="26"/>
      <c r="AJ28" s="26"/>
      <c r="AK28" s="191" t="s">
        <v>33</v>
      </c>
      <c r="AL28" s="191"/>
      <c r="AM28" s="191"/>
      <c r="AN28" s="191"/>
      <c r="AO28" s="191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1"/>
    </row>
    <row r="30" spans="1:71" s="3" customFormat="1" ht="14.45" customHeight="1">
      <c r="B30" s="31"/>
      <c r="F30" s="23" t="s">
        <v>36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1"/>
    </row>
    <row r="31" spans="1:71" s="3" customFormat="1" ht="14.45" hidden="1" customHeight="1">
      <c r="B31" s="31"/>
      <c r="F31" s="23" t="s">
        <v>37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1"/>
    </row>
    <row r="32" spans="1:71" s="3" customFormat="1" ht="14.45" hidden="1" customHeight="1">
      <c r="B32" s="31"/>
      <c r="F32" s="23" t="s">
        <v>38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1"/>
    </row>
    <row r="33" spans="1:57" s="3" customFormat="1" ht="14.45" hidden="1" customHeight="1">
      <c r="B33" s="31"/>
      <c r="F33" s="23" t="s">
        <v>39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98" t="s">
        <v>42</v>
      </c>
      <c r="Y35" s="196"/>
      <c r="Z35" s="196"/>
      <c r="AA35" s="196"/>
      <c r="AB35" s="196"/>
      <c r="AC35" s="34"/>
      <c r="AD35" s="34"/>
      <c r="AE35" s="34"/>
      <c r="AF35" s="34"/>
      <c r="AG35" s="34"/>
      <c r="AH35" s="34"/>
      <c r="AI35" s="34"/>
      <c r="AJ35" s="34"/>
      <c r="AK35" s="195">
        <f>SUM(AK26:AK33)</f>
        <v>0</v>
      </c>
      <c r="AL35" s="196"/>
      <c r="AM35" s="196"/>
      <c r="AN35" s="196"/>
      <c r="AO35" s="19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2021</v>
      </c>
      <c r="AR84" s="45"/>
    </row>
    <row r="85" spans="1:91" s="5" customFormat="1" ht="36.950000000000003" customHeight="1">
      <c r="B85" s="46"/>
      <c r="C85" s="47" t="s">
        <v>14</v>
      </c>
      <c r="L85" s="182" t="str">
        <f>K6</f>
        <v>Oprava PZS na přejezdu P2007 v km 3,435 v úseku Děčín hl.n. - Oldřichov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6" t="str">
        <f>IF(AN8= "","",AN8)</f>
        <v>22. 11. 2021</v>
      </c>
      <c r="AN87" s="20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7" t="str">
        <f>IF(E17="","",E17)</f>
        <v xml:space="preserve"> </v>
      </c>
      <c r="AN89" s="208"/>
      <c r="AO89" s="208"/>
      <c r="AP89" s="208"/>
      <c r="AQ89" s="26"/>
      <c r="AR89" s="27"/>
      <c r="AS89" s="211" t="s">
        <v>50</v>
      </c>
      <c r="AT89" s="212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7" t="str">
        <f>IF(E20="","",E20)</f>
        <v xml:space="preserve"> </v>
      </c>
      <c r="AN90" s="208"/>
      <c r="AO90" s="208"/>
      <c r="AP90" s="208"/>
      <c r="AQ90" s="26"/>
      <c r="AR90" s="27"/>
      <c r="AS90" s="213"/>
      <c r="AT90" s="214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3"/>
      <c r="AT91" s="214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7" t="s">
        <v>51</v>
      </c>
      <c r="D92" s="178"/>
      <c r="E92" s="178"/>
      <c r="F92" s="178"/>
      <c r="G92" s="178"/>
      <c r="H92" s="54"/>
      <c r="I92" s="181" t="s">
        <v>52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203" t="s">
        <v>53</v>
      </c>
      <c r="AH92" s="178"/>
      <c r="AI92" s="178"/>
      <c r="AJ92" s="178"/>
      <c r="AK92" s="178"/>
      <c r="AL92" s="178"/>
      <c r="AM92" s="178"/>
      <c r="AN92" s="181" t="s">
        <v>54</v>
      </c>
      <c r="AO92" s="178"/>
      <c r="AP92" s="209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4">
        <f>ROUND(AG95+AG107+AG109+AG111,2)</f>
        <v>0</v>
      </c>
      <c r="AH94" s="184"/>
      <c r="AI94" s="184"/>
      <c r="AJ94" s="184"/>
      <c r="AK94" s="184"/>
      <c r="AL94" s="184"/>
      <c r="AM94" s="184"/>
      <c r="AN94" s="215">
        <f t="shared" ref="AN94:AN111" si="0">SUM(AG94,AT94)</f>
        <v>0</v>
      </c>
      <c r="AO94" s="215"/>
      <c r="AP94" s="215"/>
      <c r="AQ94" s="66" t="s">
        <v>1</v>
      </c>
      <c r="AR94" s="62"/>
      <c r="AS94" s="67">
        <f>ROUND(AS95+AS107+AS109+AS111,2)</f>
        <v>0</v>
      </c>
      <c r="AT94" s="68">
        <f t="shared" ref="AT94:AT111" si="1">ROUND(SUM(AV94:AW94),2)</f>
        <v>0</v>
      </c>
      <c r="AU94" s="69">
        <f>ROUND(AU95+AU107+AU109+AU111,5)</f>
        <v>2882.7827499999999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ROUND(AZ95+AZ107+AZ109+AZ111,2)</f>
        <v>0</v>
      </c>
      <c r="BA94" s="68">
        <f>ROUND(BA95+BA107+BA109+BA111,2)</f>
        <v>0</v>
      </c>
      <c r="BB94" s="68">
        <f>ROUND(BB95+BB107+BB109+BB111,2)</f>
        <v>0</v>
      </c>
      <c r="BC94" s="68">
        <f>ROUND(BC95+BC107+BC109+BC111,2)</f>
        <v>0</v>
      </c>
      <c r="BD94" s="70">
        <f>ROUND(BD95+BD107+BD109+BD111,2)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16.5" customHeight="1">
      <c r="B95" s="73"/>
      <c r="C95" s="74"/>
      <c r="D95" s="179" t="s">
        <v>74</v>
      </c>
      <c r="E95" s="179"/>
      <c r="F95" s="179"/>
      <c r="G95" s="179"/>
      <c r="H95" s="179"/>
      <c r="I95" s="75"/>
      <c r="J95" s="179" t="s">
        <v>75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204">
        <f>ROUND(AG96,2)</f>
        <v>0</v>
      </c>
      <c r="AH95" s="205"/>
      <c r="AI95" s="205"/>
      <c r="AJ95" s="205"/>
      <c r="AK95" s="205"/>
      <c r="AL95" s="205"/>
      <c r="AM95" s="205"/>
      <c r="AN95" s="210">
        <f t="shared" si="0"/>
        <v>0</v>
      </c>
      <c r="AO95" s="205"/>
      <c r="AP95" s="205"/>
      <c r="AQ95" s="76" t="s">
        <v>76</v>
      </c>
      <c r="AR95" s="73"/>
      <c r="AS95" s="77">
        <f>ROUND(AS96,2)</f>
        <v>0</v>
      </c>
      <c r="AT95" s="78">
        <f t="shared" si="1"/>
        <v>0</v>
      </c>
      <c r="AU95" s="79">
        <f>ROUND(AU96,5)</f>
        <v>2488.65175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ROUND(AZ96,2)</f>
        <v>0</v>
      </c>
      <c r="BA95" s="78">
        <f>ROUND(BA96,2)</f>
        <v>0</v>
      </c>
      <c r="BB95" s="78">
        <f>ROUND(BB96,2)</f>
        <v>0</v>
      </c>
      <c r="BC95" s="78">
        <f>ROUND(BC96,2)</f>
        <v>0</v>
      </c>
      <c r="BD95" s="80">
        <f>ROUND(BD96,2)</f>
        <v>0</v>
      </c>
      <c r="BS95" s="81" t="s">
        <v>69</v>
      </c>
      <c r="BT95" s="81" t="s">
        <v>77</v>
      </c>
      <c r="BU95" s="81" t="s">
        <v>71</v>
      </c>
      <c r="BV95" s="81" t="s">
        <v>72</v>
      </c>
      <c r="BW95" s="81" t="s">
        <v>78</v>
      </c>
      <c r="BX95" s="81" t="s">
        <v>4</v>
      </c>
      <c r="CL95" s="81" t="s">
        <v>1</v>
      </c>
      <c r="CM95" s="81" t="s">
        <v>79</v>
      </c>
    </row>
    <row r="96" spans="1:91" s="4" customFormat="1" ht="23.25" customHeight="1">
      <c r="B96" s="45"/>
      <c r="C96" s="12"/>
      <c r="D96" s="12"/>
      <c r="E96" s="180" t="s">
        <v>80</v>
      </c>
      <c r="F96" s="180"/>
      <c r="G96" s="180"/>
      <c r="H96" s="180"/>
      <c r="I96" s="180"/>
      <c r="J96" s="12"/>
      <c r="K96" s="180" t="s">
        <v>81</v>
      </c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200">
        <f>ROUND(AG97+AG102+AG104,2)</f>
        <v>0</v>
      </c>
      <c r="AH96" s="201"/>
      <c r="AI96" s="201"/>
      <c r="AJ96" s="201"/>
      <c r="AK96" s="201"/>
      <c r="AL96" s="201"/>
      <c r="AM96" s="201"/>
      <c r="AN96" s="202">
        <f t="shared" si="0"/>
        <v>0</v>
      </c>
      <c r="AO96" s="201"/>
      <c r="AP96" s="201"/>
      <c r="AQ96" s="82" t="s">
        <v>82</v>
      </c>
      <c r="AR96" s="45"/>
      <c r="AS96" s="83">
        <f>ROUND(AS97+AS102+AS104,2)</f>
        <v>0</v>
      </c>
      <c r="AT96" s="84">
        <f t="shared" si="1"/>
        <v>0</v>
      </c>
      <c r="AU96" s="85">
        <f>ROUND(AU97+AU102+AU104,5)</f>
        <v>2488.65175</v>
      </c>
      <c r="AV96" s="84">
        <f>ROUND(AZ96*L29,2)</f>
        <v>0</v>
      </c>
      <c r="AW96" s="84">
        <f>ROUND(BA96*L30,2)</f>
        <v>0</v>
      </c>
      <c r="AX96" s="84">
        <f>ROUND(BB96*L29,2)</f>
        <v>0</v>
      </c>
      <c r="AY96" s="84">
        <f>ROUND(BC96*L30,2)</f>
        <v>0</v>
      </c>
      <c r="AZ96" s="84">
        <f>ROUND(AZ97+AZ102+AZ104,2)</f>
        <v>0</v>
      </c>
      <c r="BA96" s="84">
        <f>ROUND(BA97+BA102+BA104,2)</f>
        <v>0</v>
      </c>
      <c r="BB96" s="84">
        <f>ROUND(BB97+BB102+BB104,2)</f>
        <v>0</v>
      </c>
      <c r="BC96" s="84">
        <f>ROUND(BC97+BC102+BC104,2)</f>
        <v>0</v>
      </c>
      <c r="BD96" s="86">
        <f>ROUND(BD97+BD102+BD104,2)</f>
        <v>0</v>
      </c>
      <c r="BS96" s="21" t="s">
        <v>69</v>
      </c>
      <c r="BT96" s="21" t="s">
        <v>79</v>
      </c>
      <c r="BU96" s="21" t="s">
        <v>71</v>
      </c>
      <c r="BV96" s="21" t="s">
        <v>72</v>
      </c>
      <c r="BW96" s="21" t="s">
        <v>83</v>
      </c>
      <c r="BX96" s="21" t="s">
        <v>78</v>
      </c>
      <c r="CL96" s="21" t="s">
        <v>1</v>
      </c>
    </row>
    <row r="97" spans="1:91" s="4" customFormat="1" ht="16.5" customHeight="1">
      <c r="B97" s="45"/>
      <c r="C97" s="12"/>
      <c r="D97" s="12"/>
      <c r="E97" s="12"/>
      <c r="F97" s="180" t="s">
        <v>84</v>
      </c>
      <c r="G97" s="180"/>
      <c r="H97" s="180"/>
      <c r="I97" s="180"/>
      <c r="J97" s="180"/>
      <c r="K97" s="12"/>
      <c r="L97" s="180" t="s">
        <v>85</v>
      </c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200">
        <f>ROUND(SUM(AG98:AG101),2)</f>
        <v>0</v>
      </c>
      <c r="AH97" s="201"/>
      <c r="AI97" s="201"/>
      <c r="AJ97" s="201"/>
      <c r="AK97" s="201"/>
      <c r="AL97" s="201"/>
      <c r="AM97" s="201"/>
      <c r="AN97" s="202">
        <f t="shared" si="0"/>
        <v>0</v>
      </c>
      <c r="AO97" s="201"/>
      <c r="AP97" s="201"/>
      <c r="AQ97" s="82" t="s">
        <v>82</v>
      </c>
      <c r="AR97" s="45"/>
      <c r="AS97" s="83">
        <f>ROUND(SUM(AS98:AS101),2)</f>
        <v>0</v>
      </c>
      <c r="AT97" s="84">
        <f t="shared" si="1"/>
        <v>0</v>
      </c>
      <c r="AU97" s="85">
        <f>ROUND(SUM(AU98:AU101),5)</f>
        <v>103.67910000000001</v>
      </c>
      <c r="AV97" s="84">
        <f>ROUND(AZ97*L29,2)</f>
        <v>0</v>
      </c>
      <c r="AW97" s="84">
        <f>ROUND(BA97*L30,2)</f>
        <v>0</v>
      </c>
      <c r="AX97" s="84">
        <f>ROUND(BB97*L29,2)</f>
        <v>0</v>
      </c>
      <c r="AY97" s="84">
        <f>ROUND(BC97*L30,2)</f>
        <v>0</v>
      </c>
      <c r="AZ97" s="84">
        <f>ROUND(SUM(AZ98:AZ101),2)</f>
        <v>0</v>
      </c>
      <c r="BA97" s="84">
        <f>ROUND(SUM(BA98:BA101),2)</f>
        <v>0</v>
      </c>
      <c r="BB97" s="84">
        <f>ROUND(SUM(BB98:BB101),2)</f>
        <v>0</v>
      </c>
      <c r="BC97" s="84">
        <f>ROUND(SUM(BC98:BC101),2)</f>
        <v>0</v>
      </c>
      <c r="BD97" s="86">
        <f>ROUND(SUM(BD98:BD101),2)</f>
        <v>0</v>
      </c>
      <c r="BS97" s="21" t="s">
        <v>69</v>
      </c>
      <c r="BT97" s="21" t="s">
        <v>86</v>
      </c>
      <c r="BU97" s="21" t="s">
        <v>71</v>
      </c>
      <c r="BV97" s="21" t="s">
        <v>72</v>
      </c>
      <c r="BW97" s="21" t="s">
        <v>87</v>
      </c>
      <c r="BX97" s="21" t="s">
        <v>83</v>
      </c>
      <c r="CL97" s="21" t="s">
        <v>1</v>
      </c>
    </row>
    <row r="98" spans="1:91" s="4" customFormat="1" ht="16.5" customHeight="1">
      <c r="A98" s="87" t="s">
        <v>88</v>
      </c>
      <c r="B98" s="45"/>
      <c r="C98" s="12"/>
      <c r="D98" s="12"/>
      <c r="E98" s="12"/>
      <c r="F98" s="12"/>
      <c r="G98" s="180" t="s">
        <v>89</v>
      </c>
      <c r="H98" s="180"/>
      <c r="I98" s="180"/>
      <c r="J98" s="180"/>
      <c r="K98" s="180"/>
      <c r="L98" s="12"/>
      <c r="M98" s="180" t="s">
        <v>90</v>
      </c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  <c r="AF98" s="180"/>
      <c r="AG98" s="202">
        <f>'01.1 - Technologická část...'!J34</f>
        <v>0</v>
      </c>
      <c r="AH98" s="201"/>
      <c r="AI98" s="201"/>
      <c r="AJ98" s="201"/>
      <c r="AK98" s="201"/>
      <c r="AL98" s="201"/>
      <c r="AM98" s="201"/>
      <c r="AN98" s="202">
        <f t="shared" si="0"/>
        <v>0</v>
      </c>
      <c r="AO98" s="201"/>
      <c r="AP98" s="201"/>
      <c r="AQ98" s="82" t="s">
        <v>82</v>
      </c>
      <c r="AR98" s="45"/>
      <c r="AS98" s="83">
        <v>0</v>
      </c>
      <c r="AT98" s="84">
        <f t="shared" si="1"/>
        <v>0</v>
      </c>
      <c r="AU98" s="85">
        <f>'01.1 - Technologická část...'!P125</f>
        <v>0</v>
      </c>
      <c r="AV98" s="84">
        <f>'01.1 - Technologická část...'!J37</f>
        <v>0</v>
      </c>
      <c r="AW98" s="84">
        <f>'01.1 - Technologická část...'!J38</f>
        <v>0</v>
      </c>
      <c r="AX98" s="84">
        <f>'01.1 - Technologická část...'!J39</f>
        <v>0</v>
      </c>
      <c r="AY98" s="84">
        <f>'01.1 - Technologická část...'!J40</f>
        <v>0</v>
      </c>
      <c r="AZ98" s="84">
        <f>'01.1 - Technologická část...'!F37</f>
        <v>0</v>
      </c>
      <c r="BA98" s="84">
        <f>'01.1 - Technologická část...'!F38</f>
        <v>0</v>
      </c>
      <c r="BB98" s="84">
        <f>'01.1 - Technologická část...'!F39</f>
        <v>0</v>
      </c>
      <c r="BC98" s="84">
        <f>'01.1 - Technologická část...'!F40</f>
        <v>0</v>
      </c>
      <c r="BD98" s="86">
        <f>'01.1 - Technologická část...'!F41</f>
        <v>0</v>
      </c>
      <c r="BT98" s="21" t="s">
        <v>91</v>
      </c>
      <c r="BV98" s="21" t="s">
        <v>72</v>
      </c>
      <c r="BW98" s="21" t="s">
        <v>92</v>
      </c>
      <c r="BX98" s="21" t="s">
        <v>87</v>
      </c>
      <c r="CL98" s="21" t="s">
        <v>1</v>
      </c>
    </row>
    <row r="99" spans="1:91" s="4" customFormat="1" ht="16.5" customHeight="1">
      <c r="A99" s="87" t="s">
        <v>88</v>
      </c>
      <c r="B99" s="45"/>
      <c r="C99" s="12"/>
      <c r="D99" s="12"/>
      <c r="E99" s="12"/>
      <c r="F99" s="12"/>
      <c r="G99" s="180" t="s">
        <v>93</v>
      </c>
      <c r="H99" s="180"/>
      <c r="I99" s="180"/>
      <c r="J99" s="180"/>
      <c r="K99" s="180"/>
      <c r="L99" s="12"/>
      <c r="M99" s="180" t="s">
        <v>94</v>
      </c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202">
        <f>'01.2 - Stavební část - URS'!J34</f>
        <v>0</v>
      </c>
      <c r="AH99" s="201"/>
      <c r="AI99" s="201"/>
      <c r="AJ99" s="201"/>
      <c r="AK99" s="201"/>
      <c r="AL99" s="201"/>
      <c r="AM99" s="201"/>
      <c r="AN99" s="202">
        <f t="shared" si="0"/>
        <v>0</v>
      </c>
      <c r="AO99" s="201"/>
      <c r="AP99" s="201"/>
      <c r="AQ99" s="82" t="s">
        <v>82</v>
      </c>
      <c r="AR99" s="45"/>
      <c r="AS99" s="83">
        <v>0</v>
      </c>
      <c r="AT99" s="84">
        <f t="shared" si="1"/>
        <v>0</v>
      </c>
      <c r="AU99" s="85">
        <f>'01.2 - Stavební část - URS'!P133</f>
        <v>103.679095</v>
      </c>
      <c r="AV99" s="84">
        <f>'01.2 - Stavební část - URS'!J37</f>
        <v>0</v>
      </c>
      <c r="AW99" s="84">
        <f>'01.2 - Stavební část - URS'!J38</f>
        <v>0</v>
      </c>
      <c r="AX99" s="84">
        <f>'01.2 - Stavební část - URS'!J39</f>
        <v>0</v>
      </c>
      <c r="AY99" s="84">
        <f>'01.2 - Stavební část - URS'!J40</f>
        <v>0</v>
      </c>
      <c r="AZ99" s="84">
        <f>'01.2 - Stavební část - URS'!F37</f>
        <v>0</v>
      </c>
      <c r="BA99" s="84">
        <f>'01.2 - Stavební část - URS'!F38</f>
        <v>0</v>
      </c>
      <c r="BB99" s="84">
        <f>'01.2 - Stavební část - URS'!F39</f>
        <v>0</v>
      </c>
      <c r="BC99" s="84">
        <f>'01.2 - Stavební část - URS'!F40</f>
        <v>0</v>
      </c>
      <c r="BD99" s="86">
        <f>'01.2 - Stavební část - URS'!F41</f>
        <v>0</v>
      </c>
      <c r="BT99" s="21" t="s">
        <v>91</v>
      </c>
      <c r="BV99" s="21" t="s">
        <v>72</v>
      </c>
      <c r="BW99" s="21" t="s">
        <v>95</v>
      </c>
      <c r="BX99" s="21" t="s">
        <v>87</v>
      </c>
      <c r="CL99" s="21" t="s">
        <v>1</v>
      </c>
    </row>
    <row r="100" spans="1:91" s="4" customFormat="1" ht="16.5" customHeight="1">
      <c r="A100" s="87" t="s">
        <v>88</v>
      </c>
      <c r="B100" s="45"/>
      <c r="C100" s="12"/>
      <c r="D100" s="12"/>
      <c r="E100" s="12"/>
      <c r="F100" s="12"/>
      <c r="G100" s="180" t="s">
        <v>96</v>
      </c>
      <c r="H100" s="180"/>
      <c r="I100" s="180"/>
      <c r="J100" s="180"/>
      <c r="K100" s="180"/>
      <c r="L100" s="12"/>
      <c r="M100" s="180" t="s">
        <v>97</v>
      </c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202">
        <f>'01.3 - Demontáže'!J34</f>
        <v>0</v>
      </c>
      <c r="AH100" s="201"/>
      <c r="AI100" s="201"/>
      <c r="AJ100" s="201"/>
      <c r="AK100" s="201"/>
      <c r="AL100" s="201"/>
      <c r="AM100" s="201"/>
      <c r="AN100" s="202">
        <f t="shared" si="0"/>
        <v>0</v>
      </c>
      <c r="AO100" s="201"/>
      <c r="AP100" s="201"/>
      <c r="AQ100" s="82" t="s">
        <v>82</v>
      </c>
      <c r="AR100" s="45"/>
      <c r="AS100" s="83">
        <v>0</v>
      </c>
      <c r="AT100" s="84">
        <f t="shared" si="1"/>
        <v>0</v>
      </c>
      <c r="AU100" s="85">
        <f>'01.3 - Demontáže'!P125</f>
        <v>0</v>
      </c>
      <c r="AV100" s="84">
        <f>'01.3 - Demontáže'!J37</f>
        <v>0</v>
      </c>
      <c r="AW100" s="84">
        <f>'01.3 - Demontáže'!J38</f>
        <v>0</v>
      </c>
      <c r="AX100" s="84">
        <f>'01.3 - Demontáže'!J39</f>
        <v>0</v>
      </c>
      <c r="AY100" s="84">
        <f>'01.3 - Demontáže'!J40</f>
        <v>0</v>
      </c>
      <c r="AZ100" s="84">
        <f>'01.3 - Demontáže'!F37</f>
        <v>0</v>
      </c>
      <c r="BA100" s="84">
        <f>'01.3 - Demontáže'!F38</f>
        <v>0</v>
      </c>
      <c r="BB100" s="84">
        <f>'01.3 - Demontáže'!F39</f>
        <v>0</v>
      </c>
      <c r="BC100" s="84">
        <f>'01.3 - Demontáže'!F40</f>
        <v>0</v>
      </c>
      <c r="BD100" s="86">
        <f>'01.3 - Demontáže'!F41</f>
        <v>0</v>
      </c>
      <c r="BT100" s="21" t="s">
        <v>91</v>
      </c>
      <c r="BV100" s="21" t="s">
        <v>72</v>
      </c>
      <c r="BW100" s="21" t="s">
        <v>98</v>
      </c>
      <c r="BX100" s="21" t="s">
        <v>87</v>
      </c>
      <c r="CL100" s="21" t="s">
        <v>1</v>
      </c>
    </row>
    <row r="101" spans="1:91" s="4" customFormat="1" ht="16.5" customHeight="1">
      <c r="A101" s="87" t="s">
        <v>88</v>
      </c>
      <c r="B101" s="45"/>
      <c r="C101" s="12"/>
      <c r="D101" s="12"/>
      <c r="E101" s="12"/>
      <c r="F101" s="12"/>
      <c r="G101" s="180" t="s">
        <v>99</v>
      </c>
      <c r="H101" s="180"/>
      <c r="I101" s="180"/>
      <c r="J101" s="180"/>
      <c r="K101" s="180"/>
      <c r="L101" s="12"/>
      <c r="M101" s="180" t="s">
        <v>100</v>
      </c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202">
        <f>'01.4 - Dodávky SSZT - NEO...'!J34</f>
        <v>0</v>
      </c>
      <c r="AH101" s="201"/>
      <c r="AI101" s="201"/>
      <c r="AJ101" s="201"/>
      <c r="AK101" s="201"/>
      <c r="AL101" s="201"/>
      <c r="AM101" s="201"/>
      <c r="AN101" s="202">
        <f t="shared" si="0"/>
        <v>0</v>
      </c>
      <c r="AO101" s="201"/>
      <c r="AP101" s="201"/>
      <c r="AQ101" s="82" t="s">
        <v>82</v>
      </c>
      <c r="AR101" s="45"/>
      <c r="AS101" s="83">
        <v>0</v>
      </c>
      <c r="AT101" s="84">
        <f t="shared" si="1"/>
        <v>0</v>
      </c>
      <c r="AU101" s="85">
        <f>'01.4 - Dodávky SSZT - NEO...'!P124</f>
        <v>0</v>
      </c>
      <c r="AV101" s="84">
        <f>'01.4 - Dodávky SSZT - NEO...'!J37</f>
        <v>0</v>
      </c>
      <c r="AW101" s="84">
        <f>'01.4 - Dodávky SSZT - NEO...'!J38</f>
        <v>0</v>
      </c>
      <c r="AX101" s="84">
        <f>'01.4 - Dodávky SSZT - NEO...'!J39</f>
        <v>0</v>
      </c>
      <c r="AY101" s="84">
        <f>'01.4 - Dodávky SSZT - NEO...'!J40</f>
        <v>0</v>
      </c>
      <c r="AZ101" s="84">
        <f>'01.4 - Dodávky SSZT - NEO...'!F37</f>
        <v>0</v>
      </c>
      <c r="BA101" s="84">
        <f>'01.4 - Dodávky SSZT - NEO...'!F38</f>
        <v>0</v>
      </c>
      <c r="BB101" s="84">
        <f>'01.4 - Dodávky SSZT - NEO...'!F39</f>
        <v>0</v>
      </c>
      <c r="BC101" s="84">
        <f>'01.4 - Dodávky SSZT - NEO...'!F40</f>
        <v>0</v>
      </c>
      <c r="BD101" s="86">
        <f>'01.4 - Dodávky SSZT - NEO...'!F41</f>
        <v>0</v>
      </c>
      <c r="BT101" s="21" t="s">
        <v>91</v>
      </c>
      <c r="BV101" s="21" t="s">
        <v>72</v>
      </c>
      <c r="BW101" s="21" t="s">
        <v>101</v>
      </c>
      <c r="BX101" s="21" t="s">
        <v>87</v>
      </c>
      <c r="CL101" s="21" t="s">
        <v>1</v>
      </c>
    </row>
    <row r="102" spans="1:91" s="4" customFormat="1" ht="16.5" customHeight="1">
      <c r="B102" s="45"/>
      <c r="C102" s="12"/>
      <c r="D102" s="12"/>
      <c r="E102" s="12"/>
      <c r="F102" s="180" t="s">
        <v>102</v>
      </c>
      <c r="G102" s="180"/>
      <c r="H102" s="180"/>
      <c r="I102" s="180"/>
      <c r="J102" s="180"/>
      <c r="K102" s="12"/>
      <c r="L102" s="180" t="s">
        <v>103</v>
      </c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200">
        <f>ROUND(AG103,2)</f>
        <v>0</v>
      </c>
      <c r="AH102" s="201"/>
      <c r="AI102" s="201"/>
      <c r="AJ102" s="201"/>
      <c r="AK102" s="201"/>
      <c r="AL102" s="201"/>
      <c r="AM102" s="201"/>
      <c r="AN102" s="202">
        <f t="shared" si="0"/>
        <v>0</v>
      </c>
      <c r="AO102" s="201"/>
      <c r="AP102" s="201"/>
      <c r="AQ102" s="82" t="s">
        <v>82</v>
      </c>
      <c r="AR102" s="45"/>
      <c r="AS102" s="83">
        <f>ROUND(AS103,2)</f>
        <v>0</v>
      </c>
      <c r="AT102" s="84">
        <f t="shared" si="1"/>
        <v>0</v>
      </c>
      <c r="AU102" s="85">
        <f>ROUND(AU103,5)</f>
        <v>0</v>
      </c>
      <c r="AV102" s="84">
        <f>ROUND(AZ102*L29,2)</f>
        <v>0</v>
      </c>
      <c r="AW102" s="84">
        <f>ROUND(BA102*L30,2)</f>
        <v>0</v>
      </c>
      <c r="AX102" s="84">
        <f>ROUND(BB102*L29,2)</f>
        <v>0</v>
      </c>
      <c r="AY102" s="84">
        <f>ROUND(BC102*L30,2)</f>
        <v>0</v>
      </c>
      <c r="AZ102" s="84">
        <f>ROUND(AZ103,2)</f>
        <v>0</v>
      </c>
      <c r="BA102" s="84">
        <f>ROUND(BA103,2)</f>
        <v>0</v>
      </c>
      <c r="BB102" s="84">
        <f>ROUND(BB103,2)</f>
        <v>0</v>
      </c>
      <c r="BC102" s="84">
        <f>ROUND(BC103,2)</f>
        <v>0</v>
      </c>
      <c r="BD102" s="86">
        <f>ROUND(BD103,2)</f>
        <v>0</v>
      </c>
      <c r="BS102" s="21" t="s">
        <v>69</v>
      </c>
      <c r="BT102" s="21" t="s">
        <v>86</v>
      </c>
      <c r="BU102" s="21" t="s">
        <v>71</v>
      </c>
      <c r="BV102" s="21" t="s">
        <v>72</v>
      </c>
      <c r="BW102" s="21" t="s">
        <v>104</v>
      </c>
      <c r="BX102" s="21" t="s">
        <v>83</v>
      </c>
      <c r="CL102" s="21" t="s">
        <v>1</v>
      </c>
    </row>
    <row r="103" spans="1:91" s="4" customFormat="1" ht="16.5" customHeight="1">
      <c r="A103" s="87" t="s">
        <v>88</v>
      </c>
      <c r="B103" s="45"/>
      <c r="C103" s="12"/>
      <c r="D103" s="12"/>
      <c r="E103" s="12"/>
      <c r="F103" s="12"/>
      <c r="G103" s="180" t="s">
        <v>105</v>
      </c>
      <c r="H103" s="180"/>
      <c r="I103" s="180"/>
      <c r="J103" s="180"/>
      <c r="K103" s="180"/>
      <c r="L103" s="12"/>
      <c r="M103" s="180" t="s">
        <v>103</v>
      </c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202">
        <f>'02.1 - Počítače náprav'!J34</f>
        <v>0</v>
      </c>
      <c r="AH103" s="201"/>
      <c r="AI103" s="201"/>
      <c r="AJ103" s="201"/>
      <c r="AK103" s="201"/>
      <c r="AL103" s="201"/>
      <c r="AM103" s="201"/>
      <c r="AN103" s="202">
        <f t="shared" si="0"/>
        <v>0</v>
      </c>
      <c r="AO103" s="201"/>
      <c r="AP103" s="201"/>
      <c r="AQ103" s="82" t="s">
        <v>82</v>
      </c>
      <c r="AR103" s="45"/>
      <c r="AS103" s="83">
        <v>0</v>
      </c>
      <c r="AT103" s="84">
        <f t="shared" si="1"/>
        <v>0</v>
      </c>
      <c r="AU103" s="85">
        <f>'02.1 - Počítače náprav'!P125</f>
        <v>0</v>
      </c>
      <c r="AV103" s="84">
        <f>'02.1 - Počítače náprav'!J37</f>
        <v>0</v>
      </c>
      <c r="AW103" s="84">
        <f>'02.1 - Počítače náprav'!J38</f>
        <v>0</v>
      </c>
      <c r="AX103" s="84">
        <f>'02.1 - Počítače náprav'!J39</f>
        <v>0</v>
      </c>
      <c r="AY103" s="84">
        <f>'02.1 - Počítače náprav'!J40</f>
        <v>0</v>
      </c>
      <c r="AZ103" s="84">
        <f>'02.1 - Počítače náprav'!F37</f>
        <v>0</v>
      </c>
      <c r="BA103" s="84">
        <f>'02.1 - Počítače náprav'!F38</f>
        <v>0</v>
      </c>
      <c r="BB103" s="84">
        <f>'02.1 - Počítače náprav'!F39</f>
        <v>0</v>
      </c>
      <c r="BC103" s="84">
        <f>'02.1 - Počítače náprav'!F40</f>
        <v>0</v>
      </c>
      <c r="BD103" s="86">
        <f>'02.1 - Počítače náprav'!F41</f>
        <v>0</v>
      </c>
      <c r="BT103" s="21" t="s">
        <v>91</v>
      </c>
      <c r="BV103" s="21" t="s">
        <v>72</v>
      </c>
      <c r="BW103" s="21" t="s">
        <v>106</v>
      </c>
      <c r="BX103" s="21" t="s">
        <v>104</v>
      </c>
      <c r="CL103" s="21" t="s">
        <v>1</v>
      </c>
    </row>
    <row r="104" spans="1:91" s="4" customFormat="1" ht="16.5" customHeight="1">
      <c r="B104" s="45"/>
      <c r="C104" s="12"/>
      <c r="D104" s="12"/>
      <c r="E104" s="12"/>
      <c r="F104" s="180" t="s">
        <v>107</v>
      </c>
      <c r="G104" s="180"/>
      <c r="H104" s="180"/>
      <c r="I104" s="180"/>
      <c r="J104" s="180"/>
      <c r="K104" s="12"/>
      <c r="L104" s="180" t="s">
        <v>108</v>
      </c>
      <c r="M104" s="180"/>
      <c r="N104" s="180"/>
      <c r="O104" s="180"/>
      <c r="P104" s="180"/>
      <c r="Q104" s="180"/>
      <c r="R104" s="180"/>
      <c r="S104" s="180"/>
      <c r="T104" s="180"/>
      <c r="U104" s="180"/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200">
        <f>ROUND(SUM(AG105:AG106),2)</f>
        <v>0</v>
      </c>
      <c r="AH104" s="201"/>
      <c r="AI104" s="201"/>
      <c r="AJ104" s="201"/>
      <c r="AK104" s="201"/>
      <c r="AL104" s="201"/>
      <c r="AM104" s="201"/>
      <c r="AN104" s="202">
        <f t="shared" si="0"/>
        <v>0</v>
      </c>
      <c r="AO104" s="201"/>
      <c r="AP104" s="201"/>
      <c r="AQ104" s="82" t="s">
        <v>82</v>
      </c>
      <c r="AR104" s="45"/>
      <c r="AS104" s="83">
        <f>ROUND(SUM(AS105:AS106),2)</f>
        <v>0</v>
      </c>
      <c r="AT104" s="84">
        <f t="shared" si="1"/>
        <v>0</v>
      </c>
      <c r="AU104" s="85">
        <f>ROUND(SUM(AU105:AU106),5)</f>
        <v>2384.9726500000002</v>
      </c>
      <c r="AV104" s="84">
        <f>ROUND(AZ104*L29,2)</f>
        <v>0</v>
      </c>
      <c r="AW104" s="84">
        <f>ROUND(BA104*L30,2)</f>
        <v>0</v>
      </c>
      <c r="AX104" s="84">
        <f>ROUND(BB104*L29,2)</f>
        <v>0</v>
      </c>
      <c r="AY104" s="84">
        <f>ROUND(BC104*L30,2)</f>
        <v>0</v>
      </c>
      <c r="AZ104" s="84">
        <f>ROUND(SUM(AZ105:AZ106),2)</f>
        <v>0</v>
      </c>
      <c r="BA104" s="84">
        <f>ROUND(SUM(BA105:BA106),2)</f>
        <v>0</v>
      </c>
      <c r="BB104" s="84">
        <f>ROUND(SUM(BB105:BB106),2)</f>
        <v>0</v>
      </c>
      <c r="BC104" s="84">
        <f>ROUND(SUM(BC105:BC106),2)</f>
        <v>0</v>
      </c>
      <c r="BD104" s="86">
        <f>ROUND(SUM(BD105:BD106),2)</f>
        <v>0</v>
      </c>
      <c r="BS104" s="21" t="s">
        <v>69</v>
      </c>
      <c r="BT104" s="21" t="s">
        <v>86</v>
      </c>
      <c r="BU104" s="21" t="s">
        <v>71</v>
      </c>
      <c r="BV104" s="21" t="s">
        <v>72</v>
      </c>
      <c r="BW104" s="21" t="s">
        <v>109</v>
      </c>
      <c r="BX104" s="21" t="s">
        <v>83</v>
      </c>
      <c r="CL104" s="21" t="s">
        <v>1</v>
      </c>
    </row>
    <row r="105" spans="1:91" s="4" customFormat="1" ht="16.5" customHeight="1">
      <c r="A105" s="87" t="s">
        <v>88</v>
      </c>
      <c r="B105" s="45"/>
      <c r="C105" s="12"/>
      <c r="D105" s="12"/>
      <c r="E105" s="12"/>
      <c r="F105" s="12"/>
      <c r="G105" s="180" t="s">
        <v>110</v>
      </c>
      <c r="H105" s="180"/>
      <c r="I105" s="180"/>
      <c r="J105" s="180"/>
      <c r="K105" s="180"/>
      <c r="L105" s="12"/>
      <c r="M105" s="180" t="s">
        <v>111</v>
      </c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202">
        <f>'03.1 - Technologická část'!J34</f>
        <v>0</v>
      </c>
      <c r="AH105" s="201"/>
      <c r="AI105" s="201"/>
      <c r="AJ105" s="201"/>
      <c r="AK105" s="201"/>
      <c r="AL105" s="201"/>
      <c r="AM105" s="201"/>
      <c r="AN105" s="202">
        <f t="shared" si="0"/>
        <v>0</v>
      </c>
      <c r="AO105" s="201"/>
      <c r="AP105" s="201"/>
      <c r="AQ105" s="82" t="s">
        <v>82</v>
      </c>
      <c r="AR105" s="45"/>
      <c r="AS105" s="83">
        <v>0</v>
      </c>
      <c r="AT105" s="84">
        <f t="shared" si="1"/>
        <v>0</v>
      </c>
      <c r="AU105" s="85">
        <f>'03.1 - Technologická část'!P125</f>
        <v>0</v>
      </c>
      <c r="AV105" s="84">
        <f>'03.1 - Technologická část'!J37</f>
        <v>0</v>
      </c>
      <c r="AW105" s="84">
        <f>'03.1 - Technologická část'!J38</f>
        <v>0</v>
      </c>
      <c r="AX105" s="84">
        <f>'03.1 - Technologická část'!J39</f>
        <v>0</v>
      </c>
      <c r="AY105" s="84">
        <f>'03.1 - Technologická část'!J40</f>
        <v>0</v>
      </c>
      <c r="AZ105" s="84">
        <f>'03.1 - Technologická část'!F37</f>
        <v>0</v>
      </c>
      <c r="BA105" s="84">
        <f>'03.1 - Technologická část'!F38</f>
        <v>0</v>
      </c>
      <c r="BB105" s="84">
        <f>'03.1 - Technologická část'!F39</f>
        <v>0</v>
      </c>
      <c r="BC105" s="84">
        <f>'03.1 - Technologická část'!F40</f>
        <v>0</v>
      </c>
      <c r="BD105" s="86">
        <f>'03.1 - Technologická část'!F41</f>
        <v>0</v>
      </c>
      <c r="BT105" s="21" t="s">
        <v>91</v>
      </c>
      <c r="BV105" s="21" t="s">
        <v>72</v>
      </c>
      <c r="BW105" s="21" t="s">
        <v>112</v>
      </c>
      <c r="BX105" s="21" t="s">
        <v>109</v>
      </c>
      <c r="CL105" s="21" t="s">
        <v>1</v>
      </c>
    </row>
    <row r="106" spans="1:91" s="4" customFormat="1" ht="16.5" customHeight="1">
      <c r="A106" s="87" t="s">
        <v>88</v>
      </c>
      <c r="B106" s="45"/>
      <c r="C106" s="12"/>
      <c r="D106" s="12"/>
      <c r="E106" s="12"/>
      <c r="F106" s="12"/>
      <c r="G106" s="180" t="s">
        <v>113</v>
      </c>
      <c r="H106" s="180"/>
      <c r="I106" s="180"/>
      <c r="J106" s="180"/>
      <c r="K106" s="180"/>
      <c r="L106" s="12"/>
      <c r="M106" s="180" t="s">
        <v>114</v>
      </c>
      <c r="N106" s="180"/>
      <c r="O106" s="180"/>
      <c r="P106" s="180"/>
      <c r="Q106" s="180"/>
      <c r="R106" s="180"/>
      <c r="S106" s="180"/>
      <c r="T106" s="180"/>
      <c r="U106" s="180"/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202">
        <f>'03.2 - Stavební část'!J34</f>
        <v>0</v>
      </c>
      <c r="AH106" s="201"/>
      <c r="AI106" s="201"/>
      <c r="AJ106" s="201"/>
      <c r="AK106" s="201"/>
      <c r="AL106" s="201"/>
      <c r="AM106" s="201"/>
      <c r="AN106" s="202">
        <f t="shared" si="0"/>
        <v>0</v>
      </c>
      <c r="AO106" s="201"/>
      <c r="AP106" s="201"/>
      <c r="AQ106" s="82" t="s">
        <v>82</v>
      </c>
      <c r="AR106" s="45"/>
      <c r="AS106" s="83">
        <v>0</v>
      </c>
      <c r="AT106" s="84">
        <f t="shared" si="1"/>
        <v>0</v>
      </c>
      <c r="AU106" s="85">
        <f>'03.2 - Stavební část'!P133</f>
        <v>2384.9726500000002</v>
      </c>
      <c r="AV106" s="84">
        <f>'03.2 - Stavební část'!J37</f>
        <v>0</v>
      </c>
      <c r="AW106" s="84">
        <f>'03.2 - Stavební část'!J38</f>
        <v>0</v>
      </c>
      <c r="AX106" s="84">
        <f>'03.2 - Stavební část'!J39</f>
        <v>0</v>
      </c>
      <c r="AY106" s="84">
        <f>'03.2 - Stavební část'!J40</f>
        <v>0</v>
      </c>
      <c r="AZ106" s="84">
        <f>'03.2 - Stavební část'!F37</f>
        <v>0</v>
      </c>
      <c r="BA106" s="84">
        <f>'03.2 - Stavební část'!F38</f>
        <v>0</v>
      </c>
      <c r="BB106" s="84">
        <f>'03.2 - Stavební část'!F39</f>
        <v>0</v>
      </c>
      <c r="BC106" s="84">
        <f>'03.2 - Stavební část'!F40</f>
        <v>0</v>
      </c>
      <c r="BD106" s="86">
        <f>'03.2 - Stavební část'!F41</f>
        <v>0</v>
      </c>
      <c r="BT106" s="21" t="s">
        <v>91</v>
      </c>
      <c r="BV106" s="21" t="s">
        <v>72</v>
      </c>
      <c r="BW106" s="21" t="s">
        <v>115</v>
      </c>
      <c r="BX106" s="21" t="s">
        <v>109</v>
      </c>
      <c r="CL106" s="21" t="s">
        <v>1</v>
      </c>
    </row>
    <row r="107" spans="1:91" s="7" customFormat="1" ht="16.5" customHeight="1">
      <c r="B107" s="73"/>
      <c r="C107" s="74"/>
      <c r="D107" s="179" t="s">
        <v>116</v>
      </c>
      <c r="E107" s="179"/>
      <c r="F107" s="179"/>
      <c r="G107" s="179"/>
      <c r="H107" s="179"/>
      <c r="I107" s="75"/>
      <c r="J107" s="179" t="s">
        <v>117</v>
      </c>
      <c r="K107" s="179"/>
      <c r="L107" s="179"/>
      <c r="M107" s="179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  <c r="AG107" s="204">
        <f>ROUND(AG108,2)</f>
        <v>0</v>
      </c>
      <c r="AH107" s="205"/>
      <c r="AI107" s="205"/>
      <c r="AJ107" s="205"/>
      <c r="AK107" s="205"/>
      <c r="AL107" s="205"/>
      <c r="AM107" s="205"/>
      <c r="AN107" s="210">
        <f t="shared" si="0"/>
        <v>0</v>
      </c>
      <c r="AO107" s="205"/>
      <c r="AP107" s="205"/>
      <c r="AQ107" s="76" t="s">
        <v>76</v>
      </c>
      <c r="AR107" s="73"/>
      <c r="AS107" s="77">
        <f>ROUND(AS108,2)</f>
        <v>0</v>
      </c>
      <c r="AT107" s="78">
        <f t="shared" si="1"/>
        <v>0</v>
      </c>
      <c r="AU107" s="79">
        <f>ROUND(AU108,5)</f>
        <v>394.13099999999997</v>
      </c>
      <c r="AV107" s="78">
        <f>ROUND(AZ107*L29,2)</f>
        <v>0</v>
      </c>
      <c r="AW107" s="78">
        <f>ROUND(BA107*L30,2)</f>
        <v>0</v>
      </c>
      <c r="AX107" s="78">
        <f>ROUND(BB107*L29,2)</f>
        <v>0</v>
      </c>
      <c r="AY107" s="78">
        <f>ROUND(BC107*L30,2)</f>
        <v>0</v>
      </c>
      <c r="AZ107" s="78">
        <f>ROUND(AZ108,2)</f>
        <v>0</v>
      </c>
      <c r="BA107" s="78">
        <f>ROUND(BA108,2)</f>
        <v>0</v>
      </c>
      <c r="BB107" s="78">
        <f>ROUND(BB108,2)</f>
        <v>0</v>
      </c>
      <c r="BC107" s="78">
        <f>ROUND(BC108,2)</f>
        <v>0</v>
      </c>
      <c r="BD107" s="80">
        <f>ROUND(BD108,2)</f>
        <v>0</v>
      </c>
      <c r="BS107" s="81" t="s">
        <v>69</v>
      </c>
      <c r="BT107" s="81" t="s">
        <v>77</v>
      </c>
      <c r="BU107" s="81" t="s">
        <v>71</v>
      </c>
      <c r="BV107" s="81" t="s">
        <v>72</v>
      </c>
      <c r="BW107" s="81" t="s">
        <v>118</v>
      </c>
      <c r="BX107" s="81" t="s">
        <v>4</v>
      </c>
      <c r="CL107" s="81" t="s">
        <v>1</v>
      </c>
      <c r="CM107" s="81" t="s">
        <v>79</v>
      </c>
    </row>
    <row r="108" spans="1:91" s="4" customFormat="1" ht="23.25" customHeight="1">
      <c r="A108" s="87" t="s">
        <v>88</v>
      </c>
      <c r="B108" s="45"/>
      <c r="C108" s="12"/>
      <c r="D108" s="12"/>
      <c r="E108" s="180" t="s">
        <v>119</v>
      </c>
      <c r="F108" s="180"/>
      <c r="G108" s="180"/>
      <c r="H108" s="180"/>
      <c r="I108" s="180"/>
      <c r="J108" s="12"/>
      <c r="K108" s="180" t="s">
        <v>120</v>
      </c>
      <c r="L108" s="180"/>
      <c r="M108" s="180"/>
      <c r="N108" s="180"/>
      <c r="O108" s="180"/>
      <c r="P108" s="180"/>
      <c r="Q108" s="180"/>
      <c r="R108" s="180"/>
      <c r="S108" s="180"/>
      <c r="T108" s="180"/>
      <c r="U108" s="180"/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80"/>
      <c r="AG108" s="202">
        <f>'SO 01-71-01 - Železniční ...'!J32</f>
        <v>0</v>
      </c>
      <c r="AH108" s="201"/>
      <c r="AI108" s="201"/>
      <c r="AJ108" s="201"/>
      <c r="AK108" s="201"/>
      <c r="AL108" s="201"/>
      <c r="AM108" s="201"/>
      <c r="AN108" s="202">
        <f t="shared" si="0"/>
        <v>0</v>
      </c>
      <c r="AO108" s="201"/>
      <c r="AP108" s="201"/>
      <c r="AQ108" s="82" t="s">
        <v>82</v>
      </c>
      <c r="AR108" s="45"/>
      <c r="AS108" s="83">
        <v>0</v>
      </c>
      <c r="AT108" s="84">
        <f t="shared" si="1"/>
        <v>0</v>
      </c>
      <c r="AU108" s="85">
        <f>'SO 01-71-01 - Železniční ...'!P130</f>
        <v>394.13100000000003</v>
      </c>
      <c r="AV108" s="84">
        <f>'SO 01-71-01 - Železniční ...'!J35</f>
        <v>0</v>
      </c>
      <c r="AW108" s="84">
        <f>'SO 01-71-01 - Železniční ...'!J36</f>
        <v>0</v>
      </c>
      <c r="AX108" s="84">
        <f>'SO 01-71-01 - Železniční ...'!J37</f>
        <v>0</v>
      </c>
      <c r="AY108" s="84">
        <f>'SO 01-71-01 - Železniční ...'!J38</f>
        <v>0</v>
      </c>
      <c r="AZ108" s="84">
        <f>'SO 01-71-01 - Železniční ...'!F35</f>
        <v>0</v>
      </c>
      <c r="BA108" s="84">
        <f>'SO 01-71-01 - Železniční ...'!F36</f>
        <v>0</v>
      </c>
      <c r="BB108" s="84">
        <f>'SO 01-71-01 - Železniční ...'!F37</f>
        <v>0</v>
      </c>
      <c r="BC108" s="84">
        <f>'SO 01-71-01 - Železniční ...'!F38</f>
        <v>0</v>
      </c>
      <c r="BD108" s="86">
        <f>'SO 01-71-01 - Železniční ...'!F39</f>
        <v>0</v>
      </c>
      <c r="BT108" s="21" t="s">
        <v>79</v>
      </c>
      <c r="BV108" s="21" t="s">
        <v>72</v>
      </c>
      <c r="BW108" s="21" t="s">
        <v>121</v>
      </c>
      <c r="BX108" s="21" t="s">
        <v>118</v>
      </c>
      <c r="CL108" s="21" t="s">
        <v>1</v>
      </c>
    </row>
    <row r="109" spans="1:91" s="7" customFormat="1" ht="16.5" customHeight="1">
      <c r="B109" s="73"/>
      <c r="C109" s="74"/>
      <c r="D109" s="179" t="s">
        <v>122</v>
      </c>
      <c r="E109" s="179"/>
      <c r="F109" s="179"/>
      <c r="G109" s="179"/>
      <c r="H109" s="179"/>
      <c r="I109" s="75"/>
      <c r="J109" s="179" t="s">
        <v>123</v>
      </c>
      <c r="K109" s="179"/>
      <c r="L109" s="179"/>
      <c r="M109" s="179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  <c r="AG109" s="204">
        <f>ROUND(AG110,2)</f>
        <v>0</v>
      </c>
      <c r="AH109" s="205"/>
      <c r="AI109" s="205"/>
      <c r="AJ109" s="205"/>
      <c r="AK109" s="205"/>
      <c r="AL109" s="205"/>
      <c r="AM109" s="205"/>
      <c r="AN109" s="210">
        <f t="shared" si="0"/>
        <v>0</v>
      </c>
      <c r="AO109" s="205"/>
      <c r="AP109" s="205"/>
      <c r="AQ109" s="76" t="s">
        <v>76</v>
      </c>
      <c r="AR109" s="73"/>
      <c r="AS109" s="77">
        <f>ROUND(AS110,2)</f>
        <v>0</v>
      </c>
      <c r="AT109" s="78">
        <f t="shared" si="1"/>
        <v>0</v>
      </c>
      <c r="AU109" s="79">
        <f>ROUND(AU110,5)</f>
        <v>0</v>
      </c>
      <c r="AV109" s="78">
        <f>ROUND(AZ109*L29,2)</f>
        <v>0</v>
      </c>
      <c r="AW109" s="78">
        <f>ROUND(BA109*L30,2)</f>
        <v>0</v>
      </c>
      <c r="AX109" s="78">
        <f>ROUND(BB109*L29,2)</f>
        <v>0</v>
      </c>
      <c r="AY109" s="78">
        <f>ROUND(BC109*L30,2)</f>
        <v>0</v>
      </c>
      <c r="AZ109" s="78">
        <f>ROUND(AZ110,2)</f>
        <v>0</v>
      </c>
      <c r="BA109" s="78">
        <f>ROUND(BA110,2)</f>
        <v>0</v>
      </c>
      <c r="BB109" s="78">
        <f>ROUND(BB110,2)</f>
        <v>0</v>
      </c>
      <c r="BC109" s="78">
        <f>ROUND(BC110,2)</f>
        <v>0</v>
      </c>
      <c r="BD109" s="80">
        <f>ROUND(BD110,2)</f>
        <v>0</v>
      </c>
      <c r="BS109" s="81" t="s">
        <v>69</v>
      </c>
      <c r="BT109" s="81" t="s">
        <v>77</v>
      </c>
      <c r="BU109" s="81" t="s">
        <v>71</v>
      </c>
      <c r="BV109" s="81" t="s">
        <v>72</v>
      </c>
      <c r="BW109" s="81" t="s">
        <v>124</v>
      </c>
      <c r="BX109" s="81" t="s">
        <v>4</v>
      </c>
      <c r="CL109" s="81" t="s">
        <v>1</v>
      </c>
      <c r="CM109" s="81" t="s">
        <v>79</v>
      </c>
    </row>
    <row r="110" spans="1:91" s="4" customFormat="1" ht="23.25" customHeight="1">
      <c r="A110" s="87" t="s">
        <v>88</v>
      </c>
      <c r="B110" s="45"/>
      <c r="C110" s="12"/>
      <c r="D110" s="12"/>
      <c r="E110" s="180" t="s">
        <v>125</v>
      </c>
      <c r="F110" s="180"/>
      <c r="G110" s="180"/>
      <c r="H110" s="180"/>
      <c r="I110" s="180"/>
      <c r="J110" s="12"/>
      <c r="K110" s="180" t="s">
        <v>126</v>
      </c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202">
        <f>'SO 01-86-01 - Přípojka na...'!J32</f>
        <v>0</v>
      </c>
      <c r="AH110" s="201"/>
      <c r="AI110" s="201"/>
      <c r="AJ110" s="201"/>
      <c r="AK110" s="201"/>
      <c r="AL110" s="201"/>
      <c r="AM110" s="201"/>
      <c r="AN110" s="202">
        <f t="shared" si="0"/>
        <v>0</v>
      </c>
      <c r="AO110" s="201"/>
      <c r="AP110" s="201"/>
      <c r="AQ110" s="82" t="s">
        <v>82</v>
      </c>
      <c r="AR110" s="45"/>
      <c r="AS110" s="83">
        <v>0</v>
      </c>
      <c r="AT110" s="84">
        <f t="shared" si="1"/>
        <v>0</v>
      </c>
      <c r="AU110" s="85">
        <f>'SO 01-86-01 - Přípojka na...'!P121</f>
        <v>0</v>
      </c>
      <c r="AV110" s="84">
        <f>'SO 01-86-01 - Přípojka na...'!J35</f>
        <v>0</v>
      </c>
      <c r="AW110" s="84">
        <f>'SO 01-86-01 - Přípojka na...'!J36</f>
        <v>0</v>
      </c>
      <c r="AX110" s="84">
        <f>'SO 01-86-01 - Přípojka na...'!J37</f>
        <v>0</v>
      </c>
      <c r="AY110" s="84">
        <f>'SO 01-86-01 - Přípojka na...'!J38</f>
        <v>0</v>
      </c>
      <c r="AZ110" s="84">
        <f>'SO 01-86-01 - Přípojka na...'!F35</f>
        <v>0</v>
      </c>
      <c r="BA110" s="84">
        <f>'SO 01-86-01 - Přípojka na...'!F36</f>
        <v>0</v>
      </c>
      <c r="BB110" s="84">
        <f>'SO 01-86-01 - Přípojka na...'!F37</f>
        <v>0</v>
      </c>
      <c r="BC110" s="84">
        <f>'SO 01-86-01 - Přípojka na...'!F38</f>
        <v>0</v>
      </c>
      <c r="BD110" s="86">
        <f>'SO 01-86-01 - Přípojka na...'!F39</f>
        <v>0</v>
      </c>
      <c r="BT110" s="21" t="s">
        <v>79</v>
      </c>
      <c r="BV110" s="21" t="s">
        <v>72</v>
      </c>
      <c r="BW110" s="21" t="s">
        <v>127</v>
      </c>
      <c r="BX110" s="21" t="s">
        <v>124</v>
      </c>
      <c r="CL110" s="21" t="s">
        <v>1</v>
      </c>
    </row>
    <row r="111" spans="1:91" s="7" customFormat="1" ht="16.5" customHeight="1">
      <c r="A111" s="87" t="s">
        <v>88</v>
      </c>
      <c r="B111" s="73"/>
      <c r="C111" s="74"/>
      <c r="D111" s="179" t="s">
        <v>128</v>
      </c>
      <c r="E111" s="179"/>
      <c r="F111" s="179"/>
      <c r="G111" s="179"/>
      <c r="H111" s="179"/>
      <c r="I111" s="75"/>
      <c r="J111" s="179" t="s">
        <v>129</v>
      </c>
      <c r="K111" s="179"/>
      <c r="L111" s="179"/>
      <c r="M111" s="179"/>
      <c r="N111" s="179"/>
      <c r="O111" s="179"/>
      <c r="P111" s="179"/>
      <c r="Q111" s="179"/>
      <c r="R111" s="179"/>
      <c r="S111" s="179"/>
      <c r="T111" s="179"/>
      <c r="U111" s="179"/>
      <c r="V111" s="179"/>
      <c r="W111" s="179"/>
      <c r="X111" s="179"/>
      <c r="Y111" s="179"/>
      <c r="Z111" s="179"/>
      <c r="AA111" s="179"/>
      <c r="AB111" s="179"/>
      <c r="AC111" s="179"/>
      <c r="AD111" s="179"/>
      <c r="AE111" s="179"/>
      <c r="AF111" s="179"/>
      <c r="AG111" s="210">
        <f>'VON - Vedlejší a ostatní ...'!J30</f>
        <v>0</v>
      </c>
      <c r="AH111" s="205"/>
      <c r="AI111" s="205"/>
      <c r="AJ111" s="205"/>
      <c r="AK111" s="205"/>
      <c r="AL111" s="205"/>
      <c r="AM111" s="205"/>
      <c r="AN111" s="210">
        <f t="shared" si="0"/>
        <v>0</v>
      </c>
      <c r="AO111" s="205"/>
      <c r="AP111" s="205"/>
      <c r="AQ111" s="76" t="s">
        <v>128</v>
      </c>
      <c r="AR111" s="73"/>
      <c r="AS111" s="88">
        <v>0</v>
      </c>
      <c r="AT111" s="89">
        <f t="shared" si="1"/>
        <v>0</v>
      </c>
      <c r="AU111" s="90">
        <f>'VON - Vedlejší a ostatní ...'!P121</f>
        <v>0</v>
      </c>
      <c r="AV111" s="89">
        <f>'VON - Vedlejší a ostatní ...'!J33</f>
        <v>0</v>
      </c>
      <c r="AW111" s="89">
        <f>'VON - Vedlejší a ostatní ...'!J34</f>
        <v>0</v>
      </c>
      <c r="AX111" s="89">
        <f>'VON - Vedlejší a ostatní ...'!J35</f>
        <v>0</v>
      </c>
      <c r="AY111" s="89">
        <f>'VON - Vedlejší a ostatní ...'!J36</f>
        <v>0</v>
      </c>
      <c r="AZ111" s="89">
        <f>'VON - Vedlejší a ostatní ...'!F33</f>
        <v>0</v>
      </c>
      <c r="BA111" s="89">
        <f>'VON - Vedlejší a ostatní ...'!F34</f>
        <v>0</v>
      </c>
      <c r="BB111" s="89">
        <f>'VON - Vedlejší a ostatní ...'!F35</f>
        <v>0</v>
      </c>
      <c r="BC111" s="89">
        <f>'VON - Vedlejší a ostatní ...'!F36</f>
        <v>0</v>
      </c>
      <c r="BD111" s="91">
        <f>'VON - Vedlejší a ostatní ...'!F37</f>
        <v>0</v>
      </c>
      <c r="BT111" s="81" t="s">
        <v>77</v>
      </c>
      <c r="BV111" s="81" t="s">
        <v>72</v>
      </c>
      <c r="BW111" s="81" t="s">
        <v>130</v>
      </c>
      <c r="BX111" s="81" t="s">
        <v>4</v>
      </c>
      <c r="CL111" s="81" t="s">
        <v>1</v>
      </c>
      <c r="CM111" s="81" t="s">
        <v>79</v>
      </c>
    </row>
    <row r="112" spans="1:91" s="2" customFormat="1" ht="30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7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</row>
    <row r="113" spans="1:57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27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</row>
  </sheetData>
  <mergeCells count="104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K33:AO33"/>
    <mergeCell ref="L33:P33"/>
    <mergeCell ref="W33:AE33"/>
    <mergeCell ref="AK35:AO35"/>
    <mergeCell ref="X35:AB35"/>
    <mergeCell ref="AR2:BE2"/>
    <mergeCell ref="AG96:AM96"/>
    <mergeCell ref="AG101:AM101"/>
    <mergeCell ref="AG103:AM103"/>
    <mergeCell ref="AG100:AM100"/>
    <mergeCell ref="AG92:AM92"/>
    <mergeCell ref="AG99:AM99"/>
    <mergeCell ref="AG98:AM98"/>
    <mergeCell ref="AG97:AM97"/>
    <mergeCell ref="AG95:AM95"/>
    <mergeCell ref="AG102:AM102"/>
    <mergeCell ref="AM87:AN87"/>
    <mergeCell ref="AM89:AP89"/>
    <mergeCell ref="AM90:AP90"/>
    <mergeCell ref="AN103:AP103"/>
    <mergeCell ref="AN92:AP92"/>
    <mergeCell ref="AN101:AP101"/>
    <mergeCell ref="AN96:AP96"/>
    <mergeCell ref="AN100:AP100"/>
    <mergeCell ref="W30:AE30"/>
    <mergeCell ref="AK30:AO30"/>
    <mergeCell ref="L30:P30"/>
    <mergeCell ref="AK31:AO31"/>
    <mergeCell ref="W31:AE31"/>
    <mergeCell ref="L31:P31"/>
    <mergeCell ref="W32:AE32"/>
    <mergeCell ref="L32:P32"/>
    <mergeCell ref="AK32:AO32"/>
    <mergeCell ref="K5:AO5"/>
    <mergeCell ref="K6:AO6"/>
    <mergeCell ref="E23:AN23"/>
    <mergeCell ref="AK26:AO26"/>
    <mergeCell ref="W28:AE28"/>
    <mergeCell ref="L28:P28"/>
    <mergeCell ref="AK28:AO28"/>
    <mergeCell ref="W29:AE29"/>
    <mergeCell ref="AK29:AO29"/>
    <mergeCell ref="L29:P29"/>
    <mergeCell ref="D107:H107"/>
    <mergeCell ref="J107:AF107"/>
    <mergeCell ref="E108:I108"/>
    <mergeCell ref="K108:AF108"/>
    <mergeCell ref="D109:H109"/>
    <mergeCell ref="J109:AF109"/>
    <mergeCell ref="E110:I110"/>
    <mergeCell ref="K110:AF110"/>
    <mergeCell ref="D111:H111"/>
    <mergeCell ref="J111:AF111"/>
    <mergeCell ref="L85:AO85"/>
    <mergeCell ref="M101:AF101"/>
    <mergeCell ref="M100:AF100"/>
    <mergeCell ref="M98:AF98"/>
    <mergeCell ref="M103:AF103"/>
    <mergeCell ref="M99:AF99"/>
    <mergeCell ref="G105:K105"/>
    <mergeCell ref="M105:AF105"/>
    <mergeCell ref="G106:K106"/>
    <mergeCell ref="M106:AF106"/>
    <mergeCell ref="AG94:AM94"/>
    <mergeCell ref="AG104:AM104"/>
    <mergeCell ref="AN104:AP104"/>
    <mergeCell ref="AN99:AP99"/>
    <mergeCell ref="AN95:AP95"/>
    <mergeCell ref="AN97:AP97"/>
    <mergeCell ref="AN102:AP102"/>
    <mergeCell ref="AN98:AP98"/>
    <mergeCell ref="C92:G92"/>
    <mergeCell ref="D95:H95"/>
    <mergeCell ref="E96:I96"/>
    <mergeCell ref="F97:J97"/>
    <mergeCell ref="F102:J102"/>
    <mergeCell ref="F104:J104"/>
    <mergeCell ref="G101:K101"/>
    <mergeCell ref="G100:K100"/>
    <mergeCell ref="G99:K99"/>
    <mergeCell ref="G98:K98"/>
    <mergeCell ref="G103:K103"/>
    <mergeCell ref="I92:AF92"/>
    <mergeCell ref="J95:AF95"/>
    <mergeCell ref="K96:AF96"/>
    <mergeCell ref="L102:AF102"/>
    <mergeCell ref="L104:AF104"/>
    <mergeCell ref="L97:AF97"/>
  </mergeCells>
  <hyperlinks>
    <hyperlink ref="A98" location="'01.1 - Technologická část...'!C2" display="/" xr:uid="{00000000-0004-0000-0000-000000000000}"/>
    <hyperlink ref="A99" location="'01.2 - Stavební část - URS'!C2" display="/" xr:uid="{00000000-0004-0000-0000-000001000000}"/>
    <hyperlink ref="A100" location="'01.3 - Demontáže'!C2" display="/" xr:uid="{00000000-0004-0000-0000-000002000000}"/>
    <hyperlink ref="A101" location="'01.4 - Dodávky SSZT - NEO...'!C2" display="/" xr:uid="{00000000-0004-0000-0000-000003000000}"/>
    <hyperlink ref="A103" location="'02.1 - Počítače náprav'!C2" display="/" xr:uid="{00000000-0004-0000-0000-000004000000}"/>
    <hyperlink ref="A105" location="'03.1 - Technologická část'!C2" display="/" xr:uid="{00000000-0004-0000-0000-000005000000}"/>
    <hyperlink ref="A106" location="'03.2 - Stavební část'!C2" display="/" xr:uid="{00000000-0004-0000-0000-000006000000}"/>
    <hyperlink ref="A108" location="'SO 01-71-01 - Železniční ...'!C2" display="/" xr:uid="{00000000-0004-0000-0000-000007000000}"/>
    <hyperlink ref="A110" location="'SO 01-86-01 - Přípojka na...'!C2" display="/" xr:uid="{00000000-0004-0000-0000-000008000000}"/>
    <hyperlink ref="A111" location="'VON - Vedlejší a ostatní 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65"/>
  <sheetViews>
    <sheetView showGridLines="0" topLeftCell="A148" workbookViewId="0">
      <selection activeCell="I163" sqref="I16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6" t="s">
        <v>1302</v>
      </c>
      <c r="F9" s="219"/>
      <c r="G9" s="219"/>
      <c r="H9" s="21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30" customHeight="1">
      <c r="A11" s="26"/>
      <c r="B11" s="27"/>
      <c r="C11" s="26"/>
      <c r="D11" s="26"/>
      <c r="E11" s="182" t="s">
        <v>1303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 t="str">
        <f>'Rekapitulace zakázky'!AN8</f>
        <v>22. 11. 2021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22</v>
      </c>
      <c r="E16" s="26"/>
      <c r="F16" s="26"/>
      <c r="G16" s="26"/>
      <c r="H16" s="26"/>
      <c r="I16" s="23" t="s">
        <v>23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23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" t="s">
        <v>19</v>
      </c>
      <c r="F20" s="26"/>
      <c r="G20" s="26"/>
      <c r="H20" s="26"/>
      <c r="I20" s="23" t="s">
        <v>24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23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19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23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19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5"/>
      <c r="B29" s="96"/>
      <c r="C29" s="95"/>
      <c r="D29" s="95"/>
      <c r="E29" s="188" t="s">
        <v>1</v>
      </c>
      <c r="F29" s="188"/>
      <c r="G29" s="188"/>
      <c r="H29" s="188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8" t="s">
        <v>30</v>
      </c>
      <c r="E32" s="26"/>
      <c r="F32" s="26"/>
      <c r="G32" s="26"/>
      <c r="H32" s="26"/>
      <c r="I32" s="26"/>
      <c r="J32" s="65">
        <f>ROUND(J121,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4" t="s">
        <v>34</v>
      </c>
      <c r="E35" s="23" t="s">
        <v>35</v>
      </c>
      <c r="F35" s="99">
        <f>ROUND((SUM(BE121:BE164)),  2)</f>
        <v>0</v>
      </c>
      <c r="G35" s="26"/>
      <c r="H35" s="26"/>
      <c r="I35" s="100">
        <v>0.21</v>
      </c>
      <c r="J35" s="99">
        <f>ROUND(((SUM(BE121:BE164))*I35),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36</v>
      </c>
      <c r="F36" s="99">
        <f>ROUND((SUM(BF121:BF164)),  2)</f>
        <v>0</v>
      </c>
      <c r="G36" s="26"/>
      <c r="H36" s="26"/>
      <c r="I36" s="100">
        <v>0.15</v>
      </c>
      <c r="J36" s="99">
        <f>ROUND(((SUM(BF121:BF164))*I36),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37</v>
      </c>
      <c r="F37" s="99">
        <f>ROUND((SUM(BG121:BG164)),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38</v>
      </c>
      <c r="F38" s="99">
        <f>ROUND((SUM(BH121:BH164)),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39</v>
      </c>
      <c r="F39" s="99">
        <f>ROUND((SUM(BI121:BI164)),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6" t="s">
        <v>1302</v>
      </c>
      <c r="F87" s="219"/>
      <c r="G87" s="219"/>
      <c r="H87" s="21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30" customHeight="1">
      <c r="A89" s="26"/>
      <c r="B89" s="27"/>
      <c r="C89" s="26"/>
      <c r="D89" s="26"/>
      <c r="E89" s="182" t="str">
        <f>E11</f>
        <v>SO 01-86-01 - Přípojka napájení NN železniční přejezd v km 3,435 P2007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 t="str">
        <f>IF(J14="","",J14)</f>
        <v>22. 11. 2021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22</v>
      </c>
      <c r="D93" s="26"/>
      <c r="E93" s="26"/>
      <c r="F93" s="21" t="str">
        <f>E17</f>
        <v xml:space="preserve"> </v>
      </c>
      <c r="G93" s="26"/>
      <c r="H93" s="26"/>
      <c r="I93" s="23" t="s">
        <v>26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139</v>
      </c>
      <c r="D96" s="101"/>
      <c r="E96" s="101"/>
      <c r="F96" s="101"/>
      <c r="G96" s="101"/>
      <c r="H96" s="101"/>
      <c r="I96" s="101"/>
      <c r="J96" s="110" t="s">
        <v>140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141</v>
      </c>
      <c r="D98" s="26"/>
      <c r="E98" s="26"/>
      <c r="F98" s="26"/>
      <c r="G98" s="26"/>
      <c r="H98" s="26"/>
      <c r="I98" s="26"/>
      <c r="J98" s="65">
        <f>J121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142</v>
      </c>
    </row>
    <row r="99" spans="1:47" s="9" customFormat="1" ht="24.95" customHeight="1">
      <c r="B99" s="112"/>
      <c r="D99" s="113" t="s">
        <v>143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47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47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24.95" customHeight="1">
      <c r="A106" s="26"/>
      <c r="B106" s="27"/>
      <c r="C106" s="18" t="s">
        <v>144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12" customHeight="1">
      <c r="A108" s="26"/>
      <c r="B108" s="27"/>
      <c r="C108" s="23" t="s">
        <v>14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6.25" customHeight="1">
      <c r="A109" s="26"/>
      <c r="B109" s="27"/>
      <c r="C109" s="26"/>
      <c r="D109" s="26"/>
      <c r="E109" s="216" t="str">
        <f>E7</f>
        <v>Oprava PZS na přejezdu P2007 v km 3,435 v úseku Děčín hl.n. - Oldřichov</v>
      </c>
      <c r="F109" s="217"/>
      <c r="G109" s="217"/>
      <c r="H109" s="217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1" customFormat="1" ht="12" customHeight="1">
      <c r="B110" s="17"/>
      <c r="C110" s="23" t="s">
        <v>132</v>
      </c>
      <c r="L110" s="17"/>
    </row>
    <row r="111" spans="1:47" s="2" customFormat="1" ht="16.5" customHeight="1">
      <c r="A111" s="26"/>
      <c r="B111" s="27"/>
      <c r="C111" s="26"/>
      <c r="D111" s="26"/>
      <c r="E111" s="216" t="s">
        <v>1302</v>
      </c>
      <c r="F111" s="219"/>
      <c r="G111" s="219"/>
      <c r="H111" s="219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134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30" customHeight="1">
      <c r="A113" s="26"/>
      <c r="B113" s="27"/>
      <c r="C113" s="26"/>
      <c r="D113" s="26"/>
      <c r="E113" s="182" t="str">
        <f>E11</f>
        <v>SO 01-86-01 - Přípojka napájení NN železniční přejezd v km 3,435 P2007</v>
      </c>
      <c r="F113" s="219"/>
      <c r="G113" s="219"/>
      <c r="H113" s="21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F14</f>
        <v xml:space="preserve"> </v>
      </c>
      <c r="G115" s="26"/>
      <c r="H115" s="26"/>
      <c r="I115" s="23" t="s">
        <v>20</v>
      </c>
      <c r="J115" s="49" t="str">
        <f>IF(J14="","",J14)</f>
        <v>22. 11. 2021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22</v>
      </c>
      <c r="D117" s="26"/>
      <c r="E117" s="26"/>
      <c r="F117" s="21" t="str">
        <f>E17</f>
        <v xml:space="preserve"> </v>
      </c>
      <c r="G117" s="26"/>
      <c r="H117" s="26"/>
      <c r="I117" s="23" t="s">
        <v>26</v>
      </c>
      <c r="J117" s="24" t="str">
        <f>E23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25</v>
      </c>
      <c r="D118" s="26"/>
      <c r="E118" s="26"/>
      <c r="F118" s="21" t="str">
        <f>IF(E20="","",E20)</f>
        <v xml:space="preserve"> </v>
      </c>
      <c r="G118" s="26"/>
      <c r="H118" s="26"/>
      <c r="I118" s="23" t="s">
        <v>28</v>
      </c>
      <c r="J118" s="24" t="str">
        <f>E26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0" customFormat="1" ht="29.25" customHeight="1">
      <c r="A120" s="116"/>
      <c r="B120" s="117"/>
      <c r="C120" s="118" t="s">
        <v>145</v>
      </c>
      <c r="D120" s="119" t="s">
        <v>55</v>
      </c>
      <c r="E120" s="119" t="s">
        <v>51</v>
      </c>
      <c r="F120" s="119" t="s">
        <v>52</v>
      </c>
      <c r="G120" s="119" t="s">
        <v>146</v>
      </c>
      <c r="H120" s="119" t="s">
        <v>147</v>
      </c>
      <c r="I120" s="119" t="s">
        <v>148</v>
      </c>
      <c r="J120" s="120" t="s">
        <v>140</v>
      </c>
      <c r="K120" s="121" t="s">
        <v>149</v>
      </c>
      <c r="L120" s="122"/>
      <c r="M120" s="56" t="s">
        <v>1</v>
      </c>
      <c r="N120" s="57" t="s">
        <v>34</v>
      </c>
      <c r="O120" s="57" t="s">
        <v>150</v>
      </c>
      <c r="P120" s="57" t="s">
        <v>151</v>
      </c>
      <c r="Q120" s="57" t="s">
        <v>152</v>
      </c>
      <c r="R120" s="57" t="s">
        <v>153</v>
      </c>
      <c r="S120" s="57" t="s">
        <v>154</v>
      </c>
      <c r="T120" s="58" t="s">
        <v>155</v>
      </c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</row>
    <row r="121" spans="1:65" s="2" customFormat="1" ht="22.9" customHeight="1">
      <c r="A121" s="26"/>
      <c r="B121" s="27"/>
      <c r="C121" s="63" t="s">
        <v>156</v>
      </c>
      <c r="D121" s="26"/>
      <c r="E121" s="26"/>
      <c r="F121" s="26"/>
      <c r="G121" s="26"/>
      <c r="H121" s="26"/>
      <c r="I121" s="26"/>
      <c r="J121" s="123">
        <f>BK121</f>
        <v>0</v>
      </c>
      <c r="K121" s="26"/>
      <c r="L121" s="27"/>
      <c r="M121" s="59"/>
      <c r="N121" s="50"/>
      <c r="O121" s="60"/>
      <c r="P121" s="124">
        <f>P122+SUM(P123:P132)</f>
        <v>0</v>
      </c>
      <c r="Q121" s="60"/>
      <c r="R121" s="124">
        <f>R122+SUM(R123:R132)</f>
        <v>0</v>
      </c>
      <c r="S121" s="60"/>
      <c r="T121" s="125">
        <f>T122+SUM(T123:T132)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69</v>
      </c>
      <c r="AU121" s="14" t="s">
        <v>142</v>
      </c>
      <c r="BK121" s="126">
        <f>BK122+SUM(BK123:BK132)</f>
        <v>0</v>
      </c>
    </row>
    <row r="122" spans="1:65" s="2" customFormat="1" ht="55.5" customHeight="1">
      <c r="A122" s="26"/>
      <c r="B122" s="137"/>
      <c r="C122" s="138" t="s">
        <v>77</v>
      </c>
      <c r="D122" s="138" t="s">
        <v>160</v>
      </c>
      <c r="E122" s="139" t="s">
        <v>1304</v>
      </c>
      <c r="F122" s="140" t="s">
        <v>1305</v>
      </c>
      <c r="G122" s="141" t="s">
        <v>163</v>
      </c>
      <c r="H122" s="142">
        <v>1</v>
      </c>
      <c r="I122" s="143">
        <v>0</v>
      </c>
      <c r="J122" s="143">
        <f>ROUND(I122*H122,2)</f>
        <v>0</v>
      </c>
      <c r="K122" s="144"/>
      <c r="L122" s="145"/>
      <c r="M122" s="146" t="s">
        <v>1</v>
      </c>
      <c r="N122" s="147" t="s">
        <v>35</v>
      </c>
      <c r="O122" s="148">
        <v>0</v>
      </c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164</v>
      </c>
      <c r="AT122" s="150" t="s">
        <v>160</v>
      </c>
      <c r="AU122" s="150" t="s">
        <v>70</v>
      </c>
      <c r="AY122" s="14" t="s">
        <v>159</v>
      </c>
      <c r="BE122" s="151">
        <f>IF(N122="základní",J122,0)</f>
        <v>0</v>
      </c>
      <c r="BF122" s="151">
        <f>IF(N122="snížená",J122,0)</f>
        <v>0</v>
      </c>
      <c r="BG122" s="151">
        <f>IF(N122="zákl. přenesená",J122,0)</f>
        <v>0</v>
      </c>
      <c r="BH122" s="151">
        <f>IF(N122="sníž. přenesená",J122,0)</f>
        <v>0</v>
      </c>
      <c r="BI122" s="151">
        <f>IF(N122="nulová",J122,0)</f>
        <v>0</v>
      </c>
      <c r="BJ122" s="14" t="s">
        <v>77</v>
      </c>
      <c r="BK122" s="151">
        <f>ROUND(I122*H122,2)</f>
        <v>0</v>
      </c>
      <c r="BL122" s="14" t="s">
        <v>164</v>
      </c>
      <c r="BM122" s="150" t="s">
        <v>1306</v>
      </c>
    </row>
    <row r="123" spans="1:65" s="2" customFormat="1" ht="29.25">
      <c r="A123" s="26"/>
      <c r="B123" s="27"/>
      <c r="C123" s="26"/>
      <c r="D123" s="152" t="s">
        <v>166</v>
      </c>
      <c r="E123" s="26"/>
      <c r="F123" s="153" t="s">
        <v>1305</v>
      </c>
      <c r="G123" s="26"/>
      <c r="H123" s="26"/>
      <c r="I123" s="26"/>
      <c r="J123" s="26"/>
      <c r="K123" s="26"/>
      <c r="L123" s="27"/>
      <c r="M123" s="154"/>
      <c r="N123" s="155"/>
      <c r="O123" s="52"/>
      <c r="P123" s="52"/>
      <c r="Q123" s="52"/>
      <c r="R123" s="52"/>
      <c r="S123" s="52"/>
      <c r="T123" s="53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166</v>
      </c>
      <c r="AU123" s="14" t="s">
        <v>70</v>
      </c>
    </row>
    <row r="124" spans="1:65" s="2" customFormat="1" ht="33" customHeight="1">
      <c r="A124" s="26"/>
      <c r="B124" s="137"/>
      <c r="C124" s="138" t="s">
        <v>79</v>
      </c>
      <c r="D124" s="138" t="s">
        <v>160</v>
      </c>
      <c r="E124" s="139" t="s">
        <v>901</v>
      </c>
      <c r="F124" s="140" t="s">
        <v>902</v>
      </c>
      <c r="G124" s="141" t="s">
        <v>869</v>
      </c>
      <c r="H124" s="142">
        <v>30</v>
      </c>
      <c r="I124" s="143">
        <v>0</v>
      </c>
      <c r="J124" s="143">
        <f>ROUND(I124*H124,2)</f>
        <v>0</v>
      </c>
      <c r="K124" s="144"/>
      <c r="L124" s="145"/>
      <c r="M124" s="146" t="s">
        <v>1</v>
      </c>
      <c r="N124" s="147" t="s">
        <v>35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164</v>
      </c>
      <c r="AT124" s="150" t="s">
        <v>160</v>
      </c>
      <c r="AU124" s="150" t="s">
        <v>70</v>
      </c>
      <c r="AY124" s="14" t="s">
        <v>159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4" t="s">
        <v>77</v>
      </c>
      <c r="BK124" s="151">
        <f>ROUND(I124*H124,2)</f>
        <v>0</v>
      </c>
      <c r="BL124" s="14" t="s">
        <v>164</v>
      </c>
      <c r="BM124" s="150" t="s">
        <v>1307</v>
      </c>
    </row>
    <row r="125" spans="1:65" s="2" customFormat="1" ht="19.5">
      <c r="A125" s="26"/>
      <c r="B125" s="27"/>
      <c r="C125" s="26"/>
      <c r="D125" s="152" t="s">
        <v>166</v>
      </c>
      <c r="E125" s="26"/>
      <c r="F125" s="153" t="s">
        <v>902</v>
      </c>
      <c r="G125" s="26"/>
      <c r="H125" s="26"/>
      <c r="I125" s="26"/>
      <c r="J125" s="26"/>
      <c r="K125" s="26"/>
      <c r="L125" s="27"/>
      <c r="M125" s="154"/>
      <c r="N125" s="155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166</v>
      </c>
      <c r="AU125" s="14" t="s">
        <v>70</v>
      </c>
    </row>
    <row r="126" spans="1:65" s="2" customFormat="1" ht="33" customHeight="1">
      <c r="A126" s="26"/>
      <c r="B126" s="137"/>
      <c r="C126" s="138" t="s">
        <v>86</v>
      </c>
      <c r="D126" s="138" t="s">
        <v>160</v>
      </c>
      <c r="E126" s="139" t="s">
        <v>889</v>
      </c>
      <c r="F126" s="140" t="s">
        <v>890</v>
      </c>
      <c r="G126" s="141" t="s">
        <v>869</v>
      </c>
      <c r="H126" s="142">
        <v>30</v>
      </c>
      <c r="I126" s="143">
        <v>0</v>
      </c>
      <c r="J126" s="143">
        <f>ROUND(I126*H126,2)</f>
        <v>0</v>
      </c>
      <c r="K126" s="144"/>
      <c r="L126" s="145"/>
      <c r="M126" s="146" t="s">
        <v>1</v>
      </c>
      <c r="N126" s="147" t="s">
        <v>35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164</v>
      </c>
      <c r="AT126" s="150" t="s">
        <v>160</v>
      </c>
      <c r="AU126" s="150" t="s">
        <v>70</v>
      </c>
      <c r="AY126" s="14" t="s">
        <v>159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4" t="s">
        <v>77</v>
      </c>
      <c r="BK126" s="151">
        <f>ROUND(I126*H126,2)</f>
        <v>0</v>
      </c>
      <c r="BL126" s="14" t="s">
        <v>164</v>
      </c>
      <c r="BM126" s="150" t="s">
        <v>1308</v>
      </c>
    </row>
    <row r="127" spans="1:65" s="2" customFormat="1" ht="19.5">
      <c r="A127" s="26"/>
      <c r="B127" s="27"/>
      <c r="C127" s="26"/>
      <c r="D127" s="152" t="s">
        <v>166</v>
      </c>
      <c r="E127" s="26"/>
      <c r="F127" s="153" t="s">
        <v>890</v>
      </c>
      <c r="G127" s="26"/>
      <c r="H127" s="26"/>
      <c r="I127" s="26"/>
      <c r="J127" s="26"/>
      <c r="K127" s="26"/>
      <c r="L127" s="27"/>
      <c r="M127" s="154"/>
      <c r="N127" s="155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166</v>
      </c>
      <c r="AU127" s="14" t="s">
        <v>70</v>
      </c>
    </row>
    <row r="128" spans="1:65" s="2" customFormat="1" ht="24.2" customHeight="1">
      <c r="A128" s="26"/>
      <c r="B128" s="137"/>
      <c r="C128" s="138" t="s">
        <v>91</v>
      </c>
      <c r="D128" s="138" t="s">
        <v>160</v>
      </c>
      <c r="E128" s="139" t="s">
        <v>1309</v>
      </c>
      <c r="F128" s="140" t="s">
        <v>1310</v>
      </c>
      <c r="G128" s="141" t="s">
        <v>869</v>
      </c>
      <c r="H128" s="142">
        <v>80</v>
      </c>
      <c r="I128" s="143">
        <v>0</v>
      </c>
      <c r="J128" s="143">
        <f>ROUND(I128*H128,2)</f>
        <v>0</v>
      </c>
      <c r="K128" s="144"/>
      <c r="L128" s="145"/>
      <c r="M128" s="146" t="s">
        <v>1</v>
      </c>
      <c r="N128" s="147" t="s">
        <v>35</v>
      </c>
      <c r="O128" s="148">
        <v>0</v>
      </c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164</v>
      </c>
      <c r="AT128" s="150" t="s">
        <v>160</v>
      </c>
      <c r="AU128" s="150" t="s">
        <v>70</v>
      </c>
      <c r="AY128" s="14" t="s">
        <v>159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4" t="s">
        <v>77</v>
      </c>
      <c r="BK128" s="151">
        <f>ROUND(I128*H128,2)</f>
        <v>0</v>
      </c>
      <c r="BL128" s="14" t="s">
        <v>164</v>
      </c>
      <c r="BM128" s="150" t="s">
        <v>1311</v>
      </c>
    </row>
    <row r="129" spans="1:65" s="2" customFormat="1" ht="19.5">
      <c r="A129" s="26"/>
      <c r="B129" s="27"/>
      <c r="C129" s="26"/>
      <c r="D129" s="152" t="s">
        <v>166</v>
      </c>
      <c r="E129" s="26"/>
      <c r="F129" s="153" t="s">
        <v>1310</v>
      </c>
      <c r="G129" s="26"/>
      <c r="H129" s="26"/>
      <c r="I129" s="26"/>
      <c r="J129" s="26"/>
      <c r="K129" s="26"/>
      <c r="L129" s="27"/>
      <c r="M129" s="154"/>
      <c r="N129" s="155"/>
      <c r="O129" s="52"/>
      <c r="P129" s="52"/>
      <c r="Q129" s="52"/>
      <c r="R129" s="52"/>
      <c r="S129" s="52"/>
      <c r="T129" s="5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166</v>
      </c>
      <c r="AU129" s="14" t="s">
        <v>70</v>
      </c>
    </row>
    <row r="130" spans="1:65" s="2" customFormat="1" ht="24.2" customHeight="1">
      <c r="A130" s="26"/>
      <c r="B130" s="137"/>
      <c r="C130" s="138" t="s">
        <v>180</v>
      </c>
      <c r="D130" s="138" t="s">
        <v>160</v>
      </c>
      <c r="E130" s="139" t="s">
        <v>1312</v>
      </c>
      <c r="F130" s="140" t="s">
        <v>1313</v>
      </c>
      <c r="G130" s="141" t="s">
        <v>163</v>
      </c>
      <c r="H130" s="142">
        <v>39</v>
      </c>
      <c r="I130" s="143">
        <v>0</v>
      </c>
      <c r="J130" s="143">
        <f>ROUND(I130*H130,2)</f>
        <v>0</v>
      </c>
      <c r="K130" s="144"/>
      <c r="L130" s="145"/>
      <c r="M130" s="146" t="s">
        <v>1</v>
      </c>
      <c r="N130" s="147" t="s">
        <v>35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164</v>
      </c>
      <c r="AT130" s="150" t="s">
        <v>160</v>
      </c>
      <c r="AU130" s="150" t="s">
        <v>70</v>
      </c>
      <c r="AY130" s="14" t="s">
        <v>159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4" t="s">
        <v>77</v>
      </c>
      <c r="BK130" s="151">
        <f>ROUND(I130*H130,2)</f>
        <v>0</v>
      </c>
      <c r="BL130" s="14" t="s">
        <v>164</v>
      </c>
      <c r="BM130" s="150" t="s">
        <v>1314</v>
      </c>
    </row>
    <row r="131" spans="1:65" s="2" customFormat="1" ht="11.25">
      <c r="A131" s="26"/>
      <c r="B131" s="27"/>
      <c r="C131" s="26"/>
      <c r="D131" s="152" t="s">
        <v>166</v>
      </c>
      <c r="E131" s="26"/>
      <c r="F131" s="153" t="s">
        <v>1313</v>
      </c>
      <c r="G131" s="26"/>
      <c r="H131" s="26"/>
      <c r="I131" s="26"/>
      <c r="J131" s="26"/>
      <c r="K131" s="26"/>
      <c r="L131" s="27"/>
      <c r="M131" s="154"/>
      <c r="N131" s="155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166</v>
      </c>
      <c r="AU131" s="14" t="s">
        <v>70</v>
      </c>
    </row>
    <row r="132" spans="1:65" s="11" customFormat="1" ht="25.9" customHeight="1">
      <c r="B132" s="127"/>
      <c r="D132" s="128" t="s">
        <v>69</v>
      </c>
      <c r="E132" s="129" t="s">
        <v>157</v>
      </c>
      <c r="F132" s="129" t="s">
        <v>158</v>
      </c>
      <c r="J132" s="130">
        <f>BK132</f>
        <v>0</v>
      </c>
      <c r="L132" s="127"/>
      <c r="M132" s="131"/>
      <c r="N132" s="132"/>
      <c r="O132" s="132"/>
      <c r="P132" s="133">
        <f>SUM(P133:P164)</f>
        <v>0</v>
      </c>
      <c r="Q132" s="132"/>
      <c r="R132" s="133">
        <f>SUM(R133:R164)</f>
        <v>0</v>
      </c>
      <c r="S132" s="132"/>
      <c r="T132" s="134">
        <f>SUM(T133:T164)</f>
        <v>0</v>
      </c>
      <c r="AR132" s="128" t="s">
        <v>91</v>
      </c>
      <c r="AT132" s="135" t="s">
        <v>69</v>
      </c>
      <c r="AU132" s="135" t="s">
        <v>70</v>
      </c>
      <c r="AY132" s="128" t="s">
        <v>159</v>
      </c>
      <c r="BK132" s="136">
        <f>SUM(BK133:BK164)</f>
        <v>0</v>
      </c>
    </row>
    <row r="133" spans="1:65" s="2" customFormat="1" ht="37.9" customHeight="1">
      <c r="A133" s="26"/>
      <c r="B133" s="137"/>
      <c r="C133" s="157" t="s">
        <v>185</v>
      </c>
      <c r="D133" s="157" t="s">
        <v>186</v>
      </c>
      <c r="E133" s="158" t="s">
        <v>1315</v>
      </c>
      <c r="F133" s="159" t="s">
        <v>1316</v>
      </c>
      <c r="G133" s="160" t="s">
        <v>869</v>
      </c>
      <c r="H133" s="161">
        <v>80</v>
      </c>
      <c r="I133" s="162">
        <v>0</v>
      </c>
      <c r="J133" s="162">
        <f>ROUND(I133*H133,2)</f>
        <v>0</v>
      </c>
      <c r="K133" s="163"/>
      <c r="L133" s="27"/>
      <c r="M133" s="164" t="s">
        <v>1</v>
      </c>
      <c r="N133" s="165" t="s">
        <v>35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189</v>
      </c>
      <c r="AT133" s="150" t="s">
        <v>186</v>
      </c>
      <c r="AU133" s="150" t="s">
        <v>77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189</v>
      </c>
      <c r="BM133" s="150" t="s">
        <v>1317</v>
      </c>
    </row>
    <row r="134" spans="1:65" s="2" customFormat="1" ht="29.25">
      <c r="A134" s="26"/>
      <c r="B134" s="27"/>
      <c r="C134" s="26"/>
      <c r="D134" s="152" t="s">
        <v>166</v>
      </c>
      <c r="E134" s="26"/>
      <c r="F134" s="153" t="s">
        <v>1318</v>
      </c>
      <c r="G134" s="26"/>
      <c r="H134" s="26"/>
      <c r="I134" s="26"/>
      <c r="J134" s="26"/>
      <c r="K134" s="26"/>
      <c r="L134" s="27"/>
      <c r="M134" s="154"/>
      <c r="N134" s="155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77</v>
      </c>
    </row>
    <row r="135" spans="1:65" s="2" customFormat="1" ht="37.9" customHeight="1">
      <c r="A135" s="26"/>
      <c r="B135" s="137"/>
      <c r="C135" s="157" t="s">
        <v>191</v>
      </c>
      <c r="D135" s="157" t="s">
        <v>186</v>
      </c>
      <c r="E135" s="158" t="s">
        <v>935</v>
      </c>
      <c r="F135" s="159" t="s">
        <v>936</v>
      </c>
      <c r="G135" s="160" t="s">
        <v>163</v>
      </c>
      <c r="H135" s="161">
        <v>4</v>
      </c>
      <c r="I135" s="162">
        <v>0</v>
      </c>
      <c r="J135" s="162">
        <f>ROUND(I135*H135,2)</f>
        <v>0</v>
      </c>
      <c r="K135" s="163"/>
      <c r="L135" s="27"/>
      <c r="M135" s="164" t="s">
        <v>1</v>
      </c>
      <c r="N135" s="165" t="s">
        <v>35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189</v>
      </c>
      <c r="AT135" s="150" t="s">
        <v>186</v>
      </c>
      <c r="AU135" s="150" t="s">
        <v>77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189</v>
      </c>
      <c r="BM135" s="150" t="s">
        <v>1319</v>
      </c>
    </row>
    <row r="136" spans="1:65" s="2" customFormat="1" ht="48.75">
      <c r="A136" s="26"/>
      <c r="B136" s="27"/>
      <c r="C136" s="26"/>
      <c r="D136" s="152" t="s">
        <v>166</v>
      </c>
      <c r="E136" s="26"/>
      <c r="F136" s="153" t="s">
        <v>938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77</v>
      </c>
    </row>
    <row r="137" spans="1:65" s="2" customFormat="1" ht="66.75" customHeight="1">
      <c r="A137" s="26"/>
      <c r="B137" s="137"/>
      <c r="C137" s="157" t="s">
        <v>195</v>
      </c>
      <c r="D137" s="157" t="s">
        <v>186</v>
      </c>
      <c r="E137" s="158" t="s">
        <v>1320</v>
      </c>
      <c r="F137" s="159" t="s">
        <v>1321</v>
      </c>
      <c r="G137" s="160" t="s">
        <v>163</v>
      </c>
      <c r="H137" s="161">
        <v>1</v>
      </c>
      <c r="I137" s="162">
        <v>0</v>
      </c>
      <c r="J137" s="162">
        <f>ROUND(I137*H137,2)</f>
        <v>0</v>
      </c>
      <c r="K137" s="163"/>
      <c r="L137" s="27"/>
      <c r="M137" s="164" t="s">
        <v>1</v>
      </c>
      <c r="N137" s="165" t="s">
        <v>35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189</v>
      </c>
      <c r="AT137" s="150" t="s">
        <v>186</v>
      </c>
      <c r="AU137" s="150" t="s">
        <v>77</v>
      </c>
      <c r="AY137" s="14" t="s">
        <v>159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189</v>
      </c>
      <c r="BM137" s="150" t="s">
        <v>1322</v>
      </c>
    </row>
    <row r="138" spans="1:65" s="2" customFormat="1" ht="48.75">
      <c r="A138" s="26"/>
      <c r="B138" s="27"/>
      <c r="C138" s="26"/>
      <c r="D138" s="152" t="s">
        <v>166</v>
      </c>
      <c r="E138" s="26"/>
      <c r="F138" s="153" t="s">
        <v>1323</v>
      </c>
      <c r="G138" s="26"/>
      <c r="H138" s="26"/>
      <c r="I138" s="26"/>
      <c r="J138" s="26"/>
      <c r="K138" s="26"/>
      <c r="L138" s="27"/>
      <c r="M138" s="154"/>
      <c r="N138" s="155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166</v>
      </c>
      <c r="AU138" s="14" t="s">
        <v>77</v>
      </c>
    </row>
    <row r="139" spans="1:65" s="2" customFormat="1" ht="37.9" customHeight="1">
      <c r="A139" s="26"/>
      <c r="B139" s="137"/>
      <c r="C139" s="138" t="s">
        <v>199</v>
      </c>
      <c r="D139" s="138" t="s">
        <v>160</v>
      </c>
      <c r="E139" s="139" t="s">
        <v>1324</v>
      </c>
      <c r="F139" s="140" t="s">
        <v>1325</v>
      </c>
      <c r="G139" s="141" t="s">
        <v>163</v>
      </c>
      <c r="H139" s="142">
        <v>1</v>
      </c>
      <c r="I139" s="143">
        <v>0</v>
      </c>
      <c r="J139" s="143">
        <f>ROUND(I139*H139,2)</f>
        <v>0</v>
      </c>
      <c r="K139" s="144"/>
      <c r="L139" s="145"/>
      <c r="M139" s="146" t="s">
        <v>1</v>
      </c>
      <c r="N139" s="147" t="s">
        <v>35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164</v>
      </c>
      <c r="AT139" s="150" t="s">
        <v>160</v>
      </c>
      <c r="AU139" s="150" t="s">
        <v>77</v>
      </c>
      <c r="AY139" s="14" t="s">
        <v>159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164</v>
      </c>
      <c r="BM139" s="150" t="s">
        <v>1326</v>
      </c>
    </row>
    <row r="140" spans="1:65" s="2" customFormat="1" ht="19.5">
      <c r="A140" s="26"/>
      <c r="B140" s="27"/>
      <c r="C140" s="26"/>
      <c r="D140" s="152" t="s">
        <v>166</v>
      </c>
      <c r="E140" s="26"/>
      <c r="F140" s="153" t="s">
        <v>1325</v>
      </c>
      <c r="G140" s="26"/>
      <c r="H140" s="26"/>
      <c r="I140" s="26"/>
      <c r="J140" s="26"/>
      <c r="K140" s="26"/>
      <c r="L140" s="27"/>
      <c r="M140" s="154"/>
      <c r="N140" s="15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166</v>
      </c>
      <c r="AU140" s="14" t="s">
        <v>77</v>
      </c>
    </row>
    <row r="141" spans="1:65" s="2" customFormat="1" ht="37.9" customHeight="1">
      <c r="A141" s="26"/>
      <c r="B141" s="137"/>
      <c r="C141" s="138" t="s">
        <v>203</v>
      </c>
      <c r="D141" s="138" t="s">
        <v>160</v>
      </c>
      <c r="E141" s="139" t="s">
        <v>1327</v>
      </c>
      <c r="F141" s="140" t="s">
        <v>1328</v>
      </c>
      <c r="G141" s="141" t="s">
        <v>163</v>
      </c>
      <c r="H141" s="142">
        <v>1</v>
      </c>
      <c r="I141" s="143">
        <v>0</v>
      </c>
      <c r="J141" s="143">
        <f>ROUND(I141*H141,2)</f>
        <v>0</v>
      </c>
      <c r="K141" s="144"/>
      <c r="L141" s="145"/>
      <c r="M141" s="146" t="s">
        <v>1</v>
      </c>
      <c r="N141" s="147" t="s">
        <v>35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164</v>
      </c>
      <c r="AT141" s="150" t="s">
        <v>160</v>
      </c>
      <c r="AU141" s="150" t="s">
        <v>77</v>
      </c>
      <c r="AY141" s="14" t="s">
        <v>159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164</v>
      </c>
      <c r="BM141" s="150" t="s">
        <v>1329</v>
      </c>
    </row>
    <row r="142" spans="1:65" s="2" customFormat="1" ht="19.5">
      <c r="A142" s="26"/>
      <c r="B142" s="27"/>
      <c r="C142" s="26"/>
      <c r="D142" s="152" t="s">
        <v>166</v>
      </c>
      <c r="E142" s="26"/>
      <c r="F142" s="153" t="s">
        <v>1328</v>
      </c>
      <c r="G142" s="26"/>
      <c r="H142" s="26"/>
      <c r="I142" s="26"/>
      <c r="J142" s="26"/>
      <c r="K142" s="26"/>
      <c r="L142" s="27"/>
      <c r="M142" s="154"/>
      <c r="N142" s="155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166</v>
      </c>
      <c r="AU142" s="14" t="s">
        <v>77</v>
      </c>
    </row>
    <row r="143" spans="1:65" s="2" customFormat="1" ht="37.9" customHeight="1">
      <c r="A143" s="26"/>
      <c r="B143" s="137"/>
      <c r="C143" s="138" t="s">
        <v>207</v>
      </c>
      <c r="D143" s="138" t="s">
        <v>160</v>
      </c>
      <c r="E143" s="139" t="s">
        <v>1330</v>
      </c>
      <c r="F143" s="140" t="s">
        <v>1331</v>
      </c>
      <c r="G143" s="141" t="s">
        <v>163</v>
      </c>
      <c r="H143" s="142">
        <v>1</v>
      </c>
      <c r="I143" s="143">
        <v>0</v>
      </c>
      <c r="J143" s="143">
        <f>ROUND(I143*H143,2)</f>
        <v>0</v>
      </c>
      <c r="K143" s="144"/>
      <c r="L143" s="145"/>
      <c r="M143" s="146" t="s">
        <v>1</v>
      </c>
      <c r="N143" s="147" t="s">
        <v>35</v>
      </c>
      <c r="O143" s="148">
        <v>0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164</v>
      </c>
      <c r="AT143" s="150" t="s">
        <v>160</v>
      </c>
      <c r="AU143" s="150" t="s">
        <v>77</v>
      </c>
      <c r="AY143" s="14" t="s">
        <v>159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77</v>
      </c>
      <c r="BK143" s="151">
        <f>ROUND(I143*H143,2)</f>
        <v>0</v>
      </c>
      <c r="BL143" s="14" t="s">
        <v>164</v>
      </c>
      <c r="BM143" s="150" t="s">
        <v>1332</v>
      </c>
    </row>
    <row r="144" spans="1:65" s="2" customFormat="1" ht="19.5">
      <c r="A144" s="26"/>
      <c r="B144" s="27"/>
      <c r="C144" s="26"/>
      <c r="D144" s="152" t="s">
        <v>166</v>
      </c>
      <c r="E144" s="26"/>
      <c r="F144" s="153" t="s">
        <v>1331</v>
      </c>
      <c r="G144" s="26"/>
      <c r="H144" s="26"/>
      <c r="I144" s="26"/>
      <c r="J144" s="26"/>
      <c r="K144" s="26"/>
      <c r="L144" s="27"/>
      <c r="M144" s="154"/>
      <c r="N144" s="155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166</v>
      </c>
      <c r="AU144" s="14" t="s">
        <v>77</v>
      </c>
    </row>
    <row r="145" spans="1:65" s="2" customFormat="1" ht="37.9" customHeight="1">
      <c r="A145" s="26"/>
      <c r="B145" s="137"/>
      <c r="C145" s="138" t="s">
        <v>211</v>
      </c>
      <c r="D145" s="138" t="s">
        <v>160</v>
      </c>
      <c r="E145" s="139" t="s">
        <v>1333</v>
      </c>
      <c r="F145" s="140" t="s">
        <v>1334</v>
      </c>
      <c r="G145" s="141" t="s">
        <v>163</v>
      </c>
      <c r="H145" s="142">
        <v>1</v>
      </c>
      <c r="I145" s="143">
        <v>0</v>
      </c>
      <c r="J145" s="143">
        <f>ROUND(I145*H145,2)</f>
        <v>0</v>
      </c>
      <c r="K145" s="144"/>
      <c r="L145" s="145"/>
      <c r="M145" s="146" t="s">
        <v>1</v>
      </c>
      <c r="N145" s="147" t="s">
        <v>35</v>
      </c>
      <c r="O145" s="148">
        <v>0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164</v>
      </c>
      <c r="AT145" s="150" t="s">
        <v>160</v>
      </c>
      <c r="AU145" s="150" t="s">
        <v>77</v>
      </c>
      <c r="AY145" s="14" t="s">
        <v>159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164</v>
      </c>
      <c r="BM145" s="150" t="s">
        <v>1335</v>
      </c>
    </row>
    <row r="146" spans="1:65" s="2" customFormat="1" ht="19.5">
      <c r="A146" s="26"/>
      <c r="B146" s="27"/>
      <c r="C146" s="26"/>
      <c r="D146" s="152" t="s">
        <v>166</v>
      </c>
      <c r="E146" s="26"/>
      <c r="F146" s="153" t="s">
        <v>1334</v>
      </c>
      <c r="G146" s="26"/>
      <c r="H146" s="26"/>
      <c r="I146" s="26"/>
      <c r="J146" s="26"/>
      <c r="K146" s="26"/>
      <c r="L146" s="27"/>
      <c r="M146" s="154"/>
      <c r="N146" s="155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166</v>
      </c>
      <c r="AU146" s="14" t="s">
        <v>77</v>
      </c>
    </row>
    <row r="147" spans="1:65" s="2" customFormat="1" ht="21.75" customHeight="1">
      <c r="A147" s="26"/>
      <c r="B147" s="137"/>
      <c r="C147" s="157" t="s">
        <v>215</v>
      </c>
      <c r="D147" s="157" t="s">
        <v>186</v>
      </c>
      <c r="E147" s="158" t="s">
        <v>208</v>
      </c>
      <c r="F147" s="159" t="s">
        <v>209</v>
      </c>
      <c r="G147" s="160" t="s">
        <v>163</v>
      </c>
      <c r="H147" s="161">
        <v>2</v>
      </c>
      <c r="I147" s="162">
        <v>0</v>
      </c>
      <c r="J147" s="162">
        <f>ROUND(I147*H147,2)</f>
        <v>0</v>
      </c>
      <c r="K147" s="163"/>
      <c r="L147" s="27"/>
      <c r="M147" s="164" t="s">
        <v>1</v>
      </c>
      <c r="N147" s="165" t="s">
        <v>35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189</v>
      </c>
      <c r="AT147" s="150" t="s">
        <v>186</v>
      </c>
      <c r="AU147" s="150" t="s">
        <v>77</v>
      </c>
      <c r="AY147" s="14" t="s">
        <v>159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0</v>
      </c>
      <c r="BL147" s="14" t="s">
        <v>189</v>
      </c>
      <c r="BM147" s="150" t="s">
        <v>1336</v>
      </c>
    </row>
    <row r="148" spans="1:65" s="2" customFormat="1" ht="11.25">
      <c r="A148" s="26"/>
      <c r="B148" s="27"/>
      <c r="C148" s="26"/>
      <c r="D148" s="152" t="s">
        <v>166</v>
      </c>
      <c r="E148" s="26"/>
      <c r="F148" s="153" t="s">
        <v>209</v>
      </c>
      <c r="G148" s="26"/>
      <c r="H148" s="26"/>
      <c r="I148" s="26"/>
      <c r="J148" s="26"/>
      <c r="K148" s="26"/>
      <c r="L148" s="27"/>
      <c r="M148" s="154"/>
      <c r="N148" s="155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166</v>
      </c>
      <c r="AU148" s="14" t="s">
        <v>77</v>
      </c>
    </row>
    <row r="149" spans="1:65" s="2" customFormat="1" ht="16.5" customHeight="1">
      <c r="A149" s="26"/>
      <c r="B149" s="137"/>
      <c r="C149" s="157" t="s">
        <v>219</v>
      </c>
      <c r="D149" s="157" t="s">
        <v>186</v>
      </c>
      <c r="E149" s="158" t="s">
        <v>220</v>
      </c>
      <c r="F149" s="159" t="s">
        <v>221</v>
      </c>
      <c r="G149" s="160" t="s">
        <v>163</v>
      </c>
      <c r="H149" s="161">
        <v>2</v>
      </c>
      <c r="I149" s="162">
        <v>0</v>
      </c>
      <c r="J149" s="162">
        <f>ROUND(I149*H149,2)</f>
        <v>0</v>
      </c>
      <c r="K149" s="163"/>
      <c r="L149" s="27"/>
      <c r="M149" s="164" t="s">
        <v>1</v>
      </c>
      <c r="N149" s="165" t="s">
        <v>35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189</v>
      </c>
      <c r="AT149" s="150" t="s">
        <v>186</v>
      </c>
      <c r="AU149" s="150" t="s">
        <v>77</v>
      </c>
      <c r="AY149" s="14" t="s">
        <v>159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4" t="s">
        <v>77</v>
      </c>
      <c r="BK149" s="151">
        <f>ROUND(I149*H149,2)</f>
        <v>0</v>
      </c>
      <c r="BL149" s="14" t="s">
        <v>189</v>
      </c>
      <c r="BM149" s="150" t="s">
        <v>1337</v>
      </c>
    </row>
    <row r="150" spans="1:65" s="2" customFormat="1" ht="11.25">
      <c r="A150" s="26"/>
      <c r="B150" s="27"/>
      <c r="C150" s="26"/>
      <c r="D150" s="152" t="s">
        <v>166</v>
      </c>
      <c r="E150" s="26"/>
      <c r="F150" s="153" t="s">
        <v>221</v>
      </c>
      <c r="G150" s="26"/>
      <c r="H150" s="26"/>
      <c r="I150" s="26"/>
      <c r="J150" s="26"/>
      <c r="K150" s="26"/>
      <c r="L150" s="27"/>
      <c r="M150" s="154"/>
      <c r="N150" s="155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166</v>
      </c>
      <c r="AU150" s="14" t="s">
        <v>77</v>
      </c>
    </row>
    <row r="151" spans="1:65" s="2" customFormat="1" ht="49.15" customHeight="1">
      <c r="A151" s="26"/>
      <c r="B151" s="137"/>
      <c r="C151" s="138" t="s">
        <v>8</v>
      </c>
      <c r="D151" s="138" t="s">
        <v>160</v>
      </c>
      <c r="E151" s="139" t="s">
        <v>1338</v>
      </c>
      <c r="F151" s="140" t="s">
        <v>1339</v>
      </c>
      <c r="G151" s="141" t="s">
        <v>163</v>
      </c>
      <c r="H151" s="142">
        <v>1</v>
      </c>
      <c r="I151" s="143">
        <v>0</v>
      </c>
      <c r="J151" s="143">
        <f>ROUND(I151*H151,2)</f>
        <v>0</v>
      </c>
      <c r="K151" s="144"/>
      <c r="L151" s="145"/>
      <c r="M151" s="146" t="s">
        <v>1</v>
      </c>
      <c r="N151" s="147" t="s">
        <v>35</v>
      </c>
      <c r="O151" s="148">
        <v>0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423</v>
      </c>
      <c r="AT151" s="150" t="s">
        <v>160</v>
      </c>
      <c r="AU151" s="150" t="s">
        <v>77</v>
      </c>
      <c r="AY151" s="14" t="s">
        <v>159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77</v>
      </c>
      <c r="BK151" s="151">
        <f>ROUND(I151*H151,2)</f>
        <v>0</v>
      </c>
      <c r="BL151" s="14" t="s">
        <v>189</v>
      </c>
      <c r="BM151" s="150" t="s">
        <v>1340</v>
      </c>
    </row>
    <row r="152" spans="1:65" s="2" customFormat="1" ht="29.25">
      <c r="A152" s="26"/>
      <c r="B152" s="27"/>
      <c r="C152" s="26"/>
      <c r="D152" s="152" t="s">
        <v>166</v>
      </c>
      <c r="E152" s="26"/>
      <c r="F152" s="153" t="s">
        <v>1339</v>
      </c>
      <c r="G152" s="26"/>
      <c r="H152" s="26"/>
      <c r="I152" s="26"/>
      <c r="J152" s="26"/>
      <c r="K152" s="26"/>
      <c r="L152" s="27"/>
      <c r="M152" s="154"/>
      <c r="N152" s="155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166</v>
      </c>
      <c r="AU152" s="14" t="s">
        <v>77</v>
      </c>
    </row>
    <row r="153" spans="1:65" s="2" customFormat="1" ht="24.2" customHeight="1">
      <c r="A153" s="26"/>
      <c r="B153" s="137"/>
      <c r="C153" s="157" t="s">
        <v>226</v>
      </c>
      <c r="D153" s="157" t="s">
        <v>186</v>
      </c>
      <c r="E153" s="158" t="s">
        <v>1341</v>
      </c>
      <c r="F153" s="159" t="s">
        <v>1342</v>
      </c>
      <c r="G153" s="160" t="s">
        <v>163</v>
      </c>
      <c r="H153" s="161">
        <v>1</v>
      </c>
      <c r="I153" s="162">
        <v>0</v>
      </c>
      <c r="J153" s="162">
        <f>ROUND(I153*H153,2)</f>
        <v>0</v>
      </c>
      <c r="K153" s="163"/>
      <c r="L153" s="27"/>
      <c r="M153" s="164" t="s">
        <v>1</v>
      </c>
      <c r="N153" s="165" t="s">
        <v>35</v>
      </c>
      <c r="O153" s="148">
        <v>0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189</v>
      </c>
      <c r="AT153" s="150" t="s">
        <v>186</v>
      </c>
      <c r="AU153" s="150" t="s">
        <v>77</v>
      </c>
      <c r="AY153" s="14" t="s">
        <v>159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0</v>
      </c>
      <c r="BL153" s="14" t="s">
        <v>189</v>
      </c>
      <c r="BM153" s="150" t="s">
        <v>1343</v>
      </c>
    </row>
    <row r="154" spans="1:65" s="2" customFormat="1" ht="19.5">
      <c r="A154" s="26"/>
      <c r="B154" s="27"/>
      <c r="C154" s="26"/>
      <c r="D154" s="152" t="s">
        <v>166</v>
      </c>
      <c r="E154" s="26"/>
      <c r="F154" s="153" t="s">
        <v>1344</v>
      </c>
      <c r="G154" s="26"/>
      <c r="H154" s="26"/>
      <c r="I154" s="26"/>
      <c r="J154" s="26"/>
      <c r="K154" s="26"/>
      <c r="L154" s="27"/>
      <c r="M154" s="154"/>
      <c r="N154" s="155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166</v>
      </c>
      <c r="AU154" s="14" t="s">
        <v>77</v>
      </c>
    </row>
    <row r="155" spans="1:65" s="2" customFormat="1" ht="62.65" customHeight="1">
      <c r="A155" s="26"/>
      <c r="B155" s="137"/>
      <c r="C155" s="138" t="s">
        <v>230</v>
      </c>
      <c r="D155" s="138" t="s">
        <v>160</v>
      </c>
      <c r="E155" s="139" t="s">
        <v>1345</v>
      </c>
      <c r="F155" s="140" t="s">
        <v>1346</v>
      </c>
      <c r="G155" s="141" t="s">
        <v>163</v>
      </c>
      <c r="H155" s="142">
        <v>1</v>
      </c>
      <c r="I155" s="143">
        <v>0</v>
      </c>
      <c r="J155" s="143">
        <f>ROUND(I155*H155,2)</f>
        <v>0</v>
      </c>
      <c r="K155" s="144"/>
      <c r="L155" s="145"/>
      <c r="M155" s="146" t="s">
        <v>1</v>
      </c>
      <c r="N155" s="147" t="s">
        <v>35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164</v>
      </c>
      <c r="AT155" s="150" t="s">
        <v>160</v>
      </c>
      <c r="AU155" s="150" t="s">
        <v>77</v>
      </c>
      <c r="AY155" s="14" t="s">
        <v>159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77</v>
      </c>
      <c r="BK155" s="151">
        <f>ROUND(I155*H155,2)</f>
        <v>0</v>
      </c>
      <c r="BL155" s="14" t="s">
        <v>164</v>
      </c>
      <c r="BM155" s="150" t="s">
        <v>1347</v>
      </c>
    </row>
    <row r="156" spans="1:65" s="2" customFormat="1" ht="39">
      <c r="A156" s="26"/>
      <c r="B156" s="27"/>
      <c r="C156" s="26"/>
      <c r="D156" s="152" t="s">
        <v>166</v>
      </c>
      <c r="E156" s="26"/>
      <c r="F156" s="153" t="s">
        <v>1346</v>
      </c>
      <c r="G156" s="26"/>
      <c r="H156" s="26"/>
      <c r="I156" s="26"/>
      <c r="J156" s="26"/>
      <c r="K156" s="26"/>
      <c r="L156" s="27"/>
      <c r="M156" s="154"/>
      <c r="N156" s="155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166</v>
      </c>
      <c r="AU156" s="14" t="s">
        <v>77</v>
      </c>
    </row>
    <row r="157" spans="1:65" s="2" customFormat="1" ht="24.2" customHeight="1">
      <c r="A157" s="26"/>
      <c r="B157" s="137"/>
      <c r="C157" s="157" t="s">
        <v>234</v>
      </c>
      <c r="D157" s="157" t="s">
        <v>186</v>
      </c>
      <c r="E157" s="158" t="s">
        <v>1348</v>
      </c>
      <c r="F157" s="159" t="s">
        <v>1349</v>
      </c>
      <c r="G157" s="160" t="s">
        <v>163</v>
      </c>
      <c r="H157" s="161">
        <v>1</v>
      </c>
      <c r="I157" s="162">
        <v>0</v>
      </c>
      <c r="J157" s="162">
        <f>ROUND(I157*H157,2)</f>
        <v>0</v>
      </c>
      <c r="K157" s="163"/>
      <c r="L157" s="27"/>
      <c r="M157" s="164" t="s">
        <v>1</v>
      </c>
      <c r="N157" s="165" t="s">
        <v>35</v>
      </c>
      <c r="O157" s="148">
        <v>0</v>
      </c>
      <c r="P157" s="148">
        <f>O157*H157</f>
        <v>0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189</v>
      </c>
      <c r="AT157" s="150" t="s">
        <v>186</v>
      </c>
      <c r="AU157" s="150" t="s">
        <v>77</v>
      </c>
      <c r="AY157" s="14" t="s">
        <v>159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77</v>
      </c>
      <c r="BK157" s="151">
        <f>ROUND(I157*H157,2)</f>
        <v>0</v>
      </c>
      <c r="BL157" s="14" t="s">
        <v>189</v>
      </c>
      <c r="BM157" s="150" t="s">
        <v>1350</v>
      </c>
    </row>
    <row r="158" spans="1:65" s="2" customFormat="1" ht="19.5">
      <c r="A158" s="26"/>
      <c r="B158" s="27"/>
      <c r="C158" s="26"/>
      <c r="D158" s="152" t="s">
        <v>166</v>
      </c>
      <c r="E158" s="26"/>
      <c r="F158" s="153" t="s">
        <v>1351</v>
      </c>
      <c r="G158" s="26"/>
      <c r="H158" s="26"/>
      <c r="I158" s="26"/>
      <c r="J158" s="26"/>
      <c r="K158" s="26"/>
      <c r="L158" s="27"/>
      <c r="M158" s="154"/>
      <c r="N158" s="155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166</v>
      </c>
      <c r="AU158" s="14" t="s">
        <v>77</v>
      </c>
    </row>
    <row r="159" spans="1:65" s="2" customFormat="1" ht="21.75" customHeight="1">
      <c r="A159" s="26"/>
      <c r="B159" s="137"/>
      <c r="C159" s="157" t="s">
        <v>238</v>
      </c>
      <c r="D159" s="157" t="s">
        <v>186</v>
      </c>
      <c r="E159" s="158" t="s">
        <v>1352</v>
      </c>
      <c r="F159" s="159" t="s">
        <v>1353</v>
      </c>
      <c r="G159" s="160" t="s">
        <v>163</v>
      </c>
      <c r="H159" s="161">
        <v>1</v>
      </c>
      <c r="I159" s="162">
        <v>0</v>
      </c>
      <c r="J159" s="162">
        <f>ROUND(I159*H159,2)</f>
        <v>0</v>
      </c>
      <c r="K159" s="163"/>
      <c r="L159" s="27"/>
      <c r="M159" s="164" t="s">
        <v>1</v>
      </c>
      <c r="N159" s="165" t="s">
        <v>35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189</v>
      </c>
      <c r="AT159" s="150" t="s">
        <v>186</v>
      </c>
      <c r="AU159" s="150" t="s">
        <v>77</v>
      </c>
      <c r="AY159" s="14" t="s">
        <v>159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4" t="s">
        <v>77</v>
      </c>
      <c r="BK159" s="151">
        <f>ROUND(I159*H159,2)</f>
        <v>0</v>
      </c>
      <c r="BL159" s="14" t="s">
        <v>189</v>
      </c>
      <c r="BM159" s="150" t="s">
        <v>1354</v>
      </c>
    </row>
    <row r="160" spans="1:65" s="2" customFormat="1" ht="11.25">
      <c r="A160" s="26"/>
      <c r="B160" s="27"/>
      <c r="C160" s="26"/>
      <c r="D160" s="152" t="s">
        <v>166</v>
      </c>
      <c r="E160" s="26"/>
      <c r="F160" s="153" t="s">
        <v>1353</v>
      </c>
      <c r="G160" s="26"/>
      <c r="H160" s="26"/>
      <c r="I160" s="26"/>
      <c r="J160" s="26"/>
      <c r="K160" s="26"/>
      <c r="L160" s="27"/>
      <c r="M160" s="154"/>
      <c r="N160" s="155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166</v>
      </c>
      <c r="AU160" s="14" t="s">
        <v>77</v>
      </c>
    </row>
    <row r="161" spans="1:65" s="2" customFormat="1" ht="21.75" customHeight="1">
      <c r="A161" s="26"/>
      <c r="B161" s="137"/>
      <c r="C161" s="157" t="s">
        <v>242</v>
      </c>
      <c r="D161" s="157" t="s">
        <v>186</v>
      </c>
      <c r="E161" s="158" t="s">
        <v>1355</v>
      </c>
      <c r="F161" s="159" t="s">
        <v>1356</v>
      </c>
      <c r="G161" s="160" t="s">
        <v>163</v>
      </c>
      <c r="H161" s="161">
        <v>1</v>
      </c>
      <c r="I161" s="162">
        <v>0</v>
      </c>
      <c r="J161" s="162">
        <f>ROUND(I161*H161,2)</f>
        <v>0</v>
      </c>
      <c r="K161" s="163"/>
      <c r="L161" s="27"/>
      <c r="M161" s="164" t="s">
        <v>1</v>
      </c>
      <c r="N161" s="165" t="s">
        <v>35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189</v>
      </c>
      <c r="AT161" s="150" t="s">
        <v>186</v>
      </c>
      <c r="AU161" s="150" t="s">
        <v>77</v>
      </c>
      <c r="AY161" s="14" t="s">
        <v>159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4" t="s">
        <v>77</v>
      </c>
      <c r="BK161" s="151">
        <f>ROUND(I161*H161,2)</f>
        <v>0</v>
      </c>
      <c r="BL161" s="14" t="s">
        <v>189</v>
      </c>
      <c r="BM161" s="150" t="s">
        <v>1357</v>
      </c>
    </row>
    <row r="162" spans="1:65" s="2" customFormat="1" ht="39">
      <c r="A162" s="26"/>
      <c r="B162" s="27"/>
      <c r="C162" s="26"/>
      <c r="D162" s="152" t="s">
        <v>166</v>
      </c>
      <c r="E162" s="26"/>
      <c r="F162" s="153" t="s">
        <v>1358</v>
      </c>
      <c r="G162" s="26"/>
      <c r="H162" s="26"/>
      <c r="I162" s="26"/>
      <c r="J162" s="26"/>
      <c r="K162" s="26"/>
      <c r="L162" s="27"/>
      <c r="M162" s="154"/>
      <c r="N162" s="155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166</v>
      </c>
      <c r="AU162" s="14" t="s">
        <v>77</v>
      </c>
    </row>
    <row r="163" spans="1:65" s="2" customFormat="1" ht="16.5" customHeight="1">
      <c r="A163" s="26"/>
      <c r="B163" s="137"/>
      <c r="C163" s="157" t="s">
        <v>7</v>
      </c>
      <c r="D163" s="157" t="s">
        <v>186</v>
      </c>
      <c r="E163" s="158" t="s">
        <v>1359</v>
      </c>
      <c r="F163" s="159" t="s">
        <v>1360</v>
      </c>
      <c r="G163" s="160" t="s">
        <v>163</v>
      </c>
      <c r="H163" s="161">
        <v>1</v>
      </c>
      <c r="I163" s="162">
        <v>0</v>
      </c>
      <c r="J163" s="162">
        <f>ROUND(I163*H163,2)</f>
        <v>0</v>
      </c>
      <c r="K163" s="163"/>
      <c r="L163" s="27"/>
      <c r="M163" s="164" t="s">
        <v>1</v>
      </c>
      <c r="N163" s="165" t="s">
        <v>35</v>
      </c>
      <c r="O163" s="148">
        <v>0</v>
      </c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189</v>
      </c>
      <c r="AT163" s="150" t="s">
        <v>186</v>
      </c>
      <c r="AU163" s="150" t="s">
        <v>77</v>
      </c>
      <c r="AY163" s="14" t="s">
        <v>159</v>
      </c>
      <c r="BE163" s="151">
        <f>IF(N163="základní",J163,0)</f>
        <v>0</v>
      </c>
      <c r="BF163" s="151">
        <f>IF(N163="snížená",J163,0)</f>
        <v>0</v>
      </c>
      <c r="BG163" s="151">
        <f>IF(N163="zákl. přenesená",J163,0)</f>
        <v>0</v>
      </c>
      <c r="BH163" s="151">
        <f>IF(N163="sníž. přenesená",J163,0)</f>
        <v>0</v>
      </c>
      <c r="BI163" s="151">
        <f>IF(N163="nulová",J163,0)</f>
        <v>0</v>
      </c>
      <c r="BJ163" s="14" t="s">
        <v>77</v>
      </c>
      <c r="BK163" s="151">
        <f>ROUND(I163*H163,2)</f>
        <v>0</v>
      </c>
      <c r="BL163" s="14" t="s">
        <v>189</v>
      </c>
      <c r="BM163" s="150" t="s">
        <v>1361</v>
      </c>
    </row>
    <row r="164" spans="1:65" s="2" customFormat="1" ht="29.25">
      <c r="A164" s="26"/>
      <c r="B164" s="27"/>
      <c r="C164" s="26"/>
      <c r="D164" s="152" t="s">
        <v>166</v>
      </c>
      <c r="E164" s="26"/>
      <c r="F164" s="153" t="s">
        <v>1362</v>
      </c>
      <c r="G164" s="26"/>
      <c r="H164" s="26"/>
      <c r="I164" s="26"/>
      <c r="J164" s="26"/>
      <c r="K164" s="26"/>
      <c r="L164" s="27"/>
      <c r="M164" s="167"/>
      <c r="N164" s="168"/>
      <c r="O164" s="169"/>
      <c r="P164" s="169"/>
      <c r="Q164" s="169"/>
      <c r="R164" s="169"/>
      <c r="S164" s="169"/>
      <c r="T164" s="170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166</v>
      </c>
      <c r="AU164" s="14" t="s">
        <v>77</v>
      </c>
    </row>
    <row r="165" spans="1:65" s="2" customFormat="1" ht="6.95" customHeight="1">
      <c r="A165" s="26"/>
      <c r="B165" s="41"/>
      <c r="C165" s="42"/>
      <c r="D165" s="42"/>
      <c r="E165" s="42"/>
      <c r="F165" s="42"/>
      <c r="G165" s="42"/>
      <c r="H165" s="42"/>
      <c r="I165" s="42"/>
      <c r="J165" s="42"/>
      <c r="K165" s="42"/>
      <c r="L165" s="27"/>
      <c r="M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</row>
  </sheetData>
  <autoFilter ref="C120:K164" xr:uid="{00000000-0009-0000-0000-000009000000}"/>
  <mergeCells count="11">
    <mergeCell ref="L2:V2"/>
    <mergeCell ref="E87:H87"/>
    <mergeCell ref="E89:H89"/>
    <mergeCell ref="E109:H109"/>
    <mergeCell ref="E111:H111"/>
    <mergeCell ref="E113:H11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43"/>
  <sheetViews>
    <sheetView showGridLines="0" topLeftCell="A122" workbookViewId="0">
      <selection activeCell="J140" sqref="J14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130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s="2" customFormat="1" ht="12" customHeight="1">
      <c r="A8" s="26"/>
      <c r="B8" s="27"/>
      <c r="C8" s="26"/>
      <c r="D8" s="23" t="s">
        <v>132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2" t="s">
        <v>1363</v>
      </c>
      <c r="F9" s="219"/>
      <c r="G9" s="219"/>
      <c r="H9" s="21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zakázky'!AN8</f>
        <v>22. 11. 2021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19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19</v>
      </c>
      <c r="F18" s="26"/>
      <c r="G18" s="26"/>
      <c r="H18" s="26"/>
      <c r="I18" s="23" t="s">
        <v>24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19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19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5"/>
      <c r="B27" s="96"/>
      <c r="C27" s="95"/>
      <c r="D27" s="95"/>
      <c r="E27" s="188" t="s">
        <v>1</v>
      </c>
      <c r="F27" s="188"/>
      <c r="G27" s="188"/>
      <c r="H27" s="188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8" t="s">
        <v>30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4" t="s">
        <v>34</v>
      </c>
      <c r="E33" s="23" t="s">
        <v>35</v>
      </c>
      <c r="F33" s="99">
        <f>ROUND((SUM(BE121:BE142)),  2)</f>
        <v>0</v>
      </c>
      <c r="G33" s="26"/>
      <c r="H33" s="26"/>
      <c r="I33" s="100">
        <v>0.21</v>
      </c>
      <c r="J33" s="99">
        <f>ROUND(((SUM(BE121:BE142))*I33),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9">
        <f>ROUND((SUM(BF121:BF142)),  2)</f>
        <v>0</v>
      </c>
      <c r="G34" s="26"/>
      <c r="H34" s="26"/>
      <c r="I34" s="100">
        <v>0.15</v>
      </c>
      <c r="J34" s="99">
        <f>ROUND(((SUM(BF121:BF142))*I34),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9">
        <f>ROUND((SUM(BG121:BG142)),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9">
        <f>ROUND((SUM(BH121:BH142)),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ROUND((SUM(BI121:BI142)),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132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2" t="str">
        <f>E9</f>
        <v>VON - Vedlejší a ostatní rozpočtové náklady</v>
      </c>
      <c r="F87" s="219"/>
      <c r="G87" s="219"/>
      <c r="H87" s="21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22. 11. 2021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9" t="s">
        <v>139</v>
      </c>
      <c r="D94" s="101"/>
      <c r="E94" s="101"/>
      <c r="F94" s="101"/>
      <c r="G94" s="101"/>
      <c r="H94" s="101"/>
      <c r="I94" s="101"/>
      <c r="J94" s="110" t="s">
        <v>140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1" t="s">
        <v>141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142</v>
      </c>
    </row>
    <row r="97" spans="1:31" s="9" customFormat="1" ht="24.95" customHeight="1">
      <c r="B97" s="112"/>
      <c r="D97" s="113" t="s">
        <v>143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9" customFormat="1" ht="24.95" customHeight="1">
      <c r="B98" s="112"/>
      <c r="D98" s="113" t="s">
        <v>969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1:31" s="12" customFormat="1" ht="19.899999999999999" customHeight="1">
      <c r="B99" s="171"/>
      <c r="D99" s="172" t="s">
        <v>1364</v>
      </c>
      <c r="E99" s="173"/>
      <c r="F99" s="173"/>
      <c r="G99" s="173"/>
      <c r="H99" s="173"/>
      <c r="I99" s="173"/>
      <c r="J99" s="174">
        <f>J132</f>
        <v>0</v>
      </c>
      <c r="L99" s="171"/>
    </row>
    <row r="100" spans="1:31" s="12" customFormat="1" ht="19.899999999999999" customHeight="1">
      <c r="B100" s="171"/>
      <c r="D100" s="172" t="s">
        <v>1365</v>
      </c>
      <c r="E100" s="173"/>
      <c r="F100" s="173"/>
      <c r="G100" s="173"/>
      <c r="H100" s="173"/>
      <c r="I100" s="173"/>
      <c r="J100" s="174">
        <f>J137</f>
        <v>0</v>
      </c>
      <c r="L100" s="171"/>
    </row>
    <row r="101" spans="1:31" s="12" customFormat="1" ht="19.899999999999999" customHeight="1">
      <c r="B101" s="171"/>
      <c r="D101" s="172" t="s">
        <v>1366</v>
      </c>
      <c r="E101" s="173"/>
      <c r="F101" s="173"/>
      <c r="G101" s="173"/>
      <c r="H101" s="173"/>
      <c r="I101" s="173"/>
      <c r="J101" s="174">
        <f>J140</f>
        <v>0</v>
      </c>
      <c r="L101" s="171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144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5" customHeight="1">
      <c r="A111" s="26"/>
      <c r="B111" s="27"/>
      <c r="C111" s="26"/>
      <c r="D111" s="26"/>
      <c r="E111" s="216" t="str">
        <f>E7</f>
        <v>Oprava PZS na přejezdu P2007 v km 3,435 v úseku Děčín hl.n. - Oldřichov</v>
      </c>
      <c r="F111" s="217"/>
      <c r="G111" s="217"/>
      <c r="H111" s="21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132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82" t="str">
        <f>E9</f>
        <v>VON - Vedlejší a ostatní rozpočtové náklady</v>
      </c>
      <c r="F113" s="219"/>
      <c r="G113" s="219"/>
      <c r="H113" s="21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F12</f>
        <v xml:space="preserve"> </v>
      </c>
      <c r="G115" s="26"/>
      <c r="H115" s="26"/>
      <c r="I115" s="23" t="s">
        <v>20</v>
      </c>
      <c r="J115" s="49" t="str">
        <f>IF(J12="","",J12)</f>
        <v>22. 11. 2021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22</v>
      </c>
      <c r="D117" s="26"/>
      <c r="E117" s="26"/>
      <c r="F117" s="21" t="str">
        <f>E15</f>
        <v xml:space="preserve"> </v>
      </c>
      <c r="G117" s="26"/>
      <c r="H117" s="26"/>
      <c r="I117" s="23" t="s">
        <v>26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25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28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0" customFormat="1" ht="29.25" customHeight="1">
      <c r="A120" s="116"/>
      <c r="B120" s="117"/>
      <c r="C120" s="118" t="s">
        <v>145</v>
      </c>
      <c r="D120" s="119" t="s">
        <v>55</v>
      </c>
      <c r="E120" s="119" t="s">
        <v>51</v>
      </c>
      <c r="F120" s="119" t="s">
        <v>52</v>
      </c>
      <c r="G120" s="119" t="s">
        <v>146</v>
      </c>
      <c r="H120" s="119" t="s">
        <v>147</v>
      </c>
      <c r="I120" s="119" t="s">
        <v>148</v>
      </c>
      <c r="J120" s="120" t="s">
        <v>140</v>
      </c>
      <c r="K120" s="121" t="s">
        <v>149</v>
      </c>
      <c r="L120" s="122"/>
      <c r="M120" s="56" t="s">
        <v>1</v>
      </c>
      <c r="N120" s="57" t="s">
        <v>34</v>
      </c>
      <c r="O120" s="57" t="s">
        <v>150</v>
      </c>
      <c r="P120" s="57" t="s">
        <v>151</v>
      </c>
      <c r="Q120" s="57" t="s">
        <v>152</v>
      </c>
      <c r="R120" s="57" t="s">
        <v>153</v>
      </c>
      <c r="S120" s="57" t="s">
        <v>154</v>
      </c>
      <c r="T120" s="58" t="s">
        <v>155</v>
      </c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</row>
    <row r="121" spans="1:65" s="2" customFormat="1" ht="22.9" customHeight="1">
      <c r="A121" s="26"/>
      <c r="B121" s="27"/>
      <c r="C121" s="63" t="s">
        <v>156</v>
      </c>
      <c r="D121" s="26"/>
      <c r="E121" s="26"/>
      <c r="F121" s="26"/>
      <c r="G121" s="26"/>
      <c r="H121" s="26"/>
      <c r="I121" s="26"/>
      <c r="J121" s="123">
        <f>BK121</f>
        <v>0</v>
      </c>
      <c r="K121" s="26"/>
      <c r="L121" s="27"/>
      <c r="M121" s="59"/>
      <c r="N121" s="50"/>
      <c r="O121" s="60"/>
      <c r="P121" s="124">
        <f>P122+P125</f>
        <v>0</v>
      </c>
      <c r="Q121" s="60"/>
      <c r="R121" s="124">
        <f>R122+R125</f>
        <v>0</v>
      </c>
      <c r="S121" s="60"/>
      <c r="T121" s="125">
        <f>T122+T125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69</v>
      </c>
      <c r="AU121" s="14" t="s">
        <v>142</v>
      </c>
      <c r="BK121" s="126">
        <f>BK122+BK125</f>
        <v>0</v>
      </c>
    </row>
    <row r="122" spans="1:65" s="11" customFormat="1" ht="25.9" customHeight="1">
      <c r="B122" s="127"/>
      <c r="D122" s="128" t="s">
        <v>69</v>
      </c>
      <c r="E122" s="129" t="s">
        <v>157</v>
      </c>
      <c r="F122" s="129" t="s">
        <v>158</v>
      </c>
      <c r="J122" s="130">
        <f>BK122</f>
        <v>0</v>
      </c>
      <c r="L122" s="127"/>
      <c r="M122" s="131"/>
      <c r="N122" s="132"/>
      <c r="O122" s="132"/>
      <c r="P122" s="133">
        <f>SUM(P123:P124)</f>
        <v>0</v>
      </c>
      <c r="Q122" s="132"/>
      <c r="R122" s="133">
        <f>SUM(R123:R124)</f>
        <v>0</v>
      </c>
      <c r="S122" s="132"/>
      <c r="T122" s="134">
        <f>SUM(T123:T124)</f>
        <v>0</v>
      </c>
      <c r="AR122" s="128" t="s">
        <v>91</v>
      </c>
      <c r="AT122" s="135" t="s">
        <v>69</v>
      </c>
      <c r="AU122" s="135" t="s">
        <v>70</v>
      </c>
      <c r="AY122" s="128" t="s">
        <v>159</v>
      </c>
      <c r="BK122" s="136">
        <f>SUM(BK123:BK124)</f>
        <v>0</v>
      </c>
    </row>
    <row r="123" spans="1:65" s="2" customFormat="1" ht="16.5" customHeight="1">
      <c r="A123" s="26"/>
      <c r="B123" s="137"/>
      <c r="C123" s="157" t="s">
        <v>77</v>
      </c>
      <c r="D123" s="157" t="s">
        <v>186</v>
      </c>
      <c r="E123" s="158" t="s">
        <v>1367</v>
      </c>
      <c r="F123" s="159" t="s">
        <v>1368</v>
      </c>
      <c r="G123" s="160" t="s">
        <v>1369</v>
      </c>
      <c r="H123" s="161">
        <v>105</v>
      </c>
      <c r="I123" s="162">
        <v>0</v>
      </c>
      <c r="J123" s="162">
        <f>ROUND(I123*H123,2)</f>
        <v>0</v>
      </c>
      <c r="K123" s="163"/>
      <c r="L123" s="27"/>
      <c r="M123" s="164" t="s">
        <v>1</v>
      </c>
      <c r="N123" s="165" t="s">
        <v>35</v>
      </c>
      <c r="O123" s="148">
        <v>0</v>
      </c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260</v>
      </c>
      <c r="AT123" s="150" t="s">
        <v>186</v>
      </c>
      <c r="AU123" s="150" t="s">
        <v>77</v>
      </c>
      <c r="AY123" s="14" t="s">
        <v>159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14" t="s">
        <v>77</v>
      </c>
      <c r="BK123" s="151">
        <f>ROUND(I123*H123,2)</f>
        <v>0</v>
      </c>
      <c r="BL123" s="14" t="s">
        <v>260</v>
      </c>
      <c r="BM123" s="150" t="s">
        <v>1370</v>
      </c>
    </row>
    <row r="124" spans="1:65" s="2" customFormat="1" ht="11.25">
      <c r="A124" s="26"/>
      <c r="B124" s="27"/>
      <c r="C124" s="26"/>
      <c r="D124" s="152" t="s">
        <v>166</v>
      </c>
      <c r="E124" s="26"/>
      <c r="F124" s="153" t="s">
        <v>1368</v>
      </c>
      <c r="G124" s="26"/>
      <c r="H124" s="26"/>
      <c r="I124" s="26"/>
      <c r="J124" s="26"/>
      <c r="K124" s="26"/>
      <c r="L124" s="27"/>
      <c r="M124" s="154"/>
      <c r="N124" s="155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166</v>
      </c>
      <c r="AU124" s="14" t="s">
        <v>77</v>
      </c>
    </row>
    <row r="125" spans="1:65" s="11" customFormat="1" ht="25.9" customHeight="1">
      <c r="B125" s="127"/>
      <c r="D125" s="128" t="s">
        <v>69</v>
      </c>
      <c r="E125" s="129" t="s">
        <v>1098</v>
      </c>
      <c r="F125" s="129" t="s">
        <v>1099</v>
      </c>
      <c r="J125" s="130">
        <f>BK125</f>
        <v>0</v>
      </c>
      <c r="L125" s="127"/>
      <c r="M125" s="131"/>
      <c r="N125" s="132"/>
      <c r="O125" s="132"/>
      <c r="P125" s="133">
        <f>P126+SUM(P127:P132)+P137+P140</f>
        <v>0</v>
      </c>
      <c r="Q125" s="132"/>
      <c r="R125" s="133">
        <f>R126+SUM(R127:R132)+R137+R140</f>
        <v>0</v>
      </c>
      <c r="S125" s="132"/>
      <c r="T125" s="134">
        <f>T126+SUM(T127:T132)+T137+T140</f>
        <v>0</v>
      </c>
      <c r="AR125" s="128" t="s">
        <v>180</v>
      </c>
      <c r="AT125" s="135" t="s">
        <v>69</v>
      </c>
      <c r="AU125" s="135" t="s">
        <v>70</v>
      </c>
      <c r="AY125" s="128" t="s">
        <v>159</v>
      </c>
      <c r="BK125" s="136">
        <f>BK126+SUM(BK127:BK132)+BK137+BK140</f>
        <v>0</v>
      </c>
    </row>
    <row r="126" spans="1:65" s="2" customFormat="1" ht="21.75" customHeight="1">
      <c r="A126" s="26"/>
      <c r="B126" s="137"/>
      <c r="C126" s="157" t="s">
        <v>79</v>
      </c>
      <c r="D126" s="166" t="s">
        <v>186</v>
      </c>
      <c r="E126" s="158" t="s">
        <v>1371</v>
      </c>
      <c r="F126" s="159" t="s">
        <v>1372</v>
      </c>
      <c r="G126" s="160" t="s">
        <v>1104</v>
      </c>
      <c r="H126" s="161">
        <v>1</v>
      </c>
      <c r="I126" s="162">
        <v>0</v>
      </c>
      <c r="J126" s="162">
        <f>ROUND(I126*H126,2)</f>
        <v>0</v>
      </c>
      <c r="K126" s="163"/>
      <c r="L126" s="27"/>
      <c r="M126" s="164" t="s">
        <v>1</v>
      </c>
      <c r="N126" s="165" t="s">
        <v>35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91</v>
      </c>
      <c r="AT126" s="150" t="s">
        <v>186</v>
      </c>
      <c r="AU126" s="150" t="s">
        <v>77</v>
      </c>
      <c r="AY126" s="14" t="s">
        <v>159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4" t="s">
        <v>77</v>
      </c>
      <c r="BK126" s="151">
        <f>ROUND(I126*H126,2)</f>
        <v>0</v>
      </c>
      <c r="BL126" s="14" t="s">
        <v>91</v>
      </c>
      <c r="BM126" s="150" t="s">
        <v>1373</v>
      </c>
    </row>
    <row r="127" spans="1:65" s="2" customFormat="1" ht="11.25">
      <c r="A127" s="26"/>
      <c r="B127" s="27"/>
      <c r="C127" s="26"/>
      <c r="D127" s="152" t="s">
        <v>166</v>
      </c>
      <c r="E127" s="26"/>
      <c r="F127" s="153" t="s">
        <v>1372</v>
      </c>
      <c r="G127" s="26"/>
      <c r="H127" s="26"/>
      <c r="I127" s="26"/>
      <c r="J127" s="26"/>
      <c r="K127" s="26"/>
      <c r="L127" s="27"/>
      <c r="M127" s="154"/>
      <c r="N127" s="155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166</v>
      </c>
      <c r="AU127" s="14" t="s">
        <v>77</v>
      </c>
    </row>
    <row r="128" spans="1:65" s="2" customFormat="1" ht="24.2" customHeight="1">
      <c r="A128" s="26"/>
      <c r="B128" s="137"/>
      <c r="C128" s="157" t="s">
        <v>86</v>
      </c>
      <c r="D128" s="166" t="s">
        <v>186</v>
      </c>
      <c r="E128" s="158" t="s">
        <v>1374</v>
      </c>
      <c r="F128" s="159" t="s">
        <v>1375</v>
      </c>
      <c r="G128" s="160" t="s">
        <v>1104</v>
      </c>
      <c r="H128" s="161">
        <v>1</v>
      </c>
      <c r="I128" s="162">
        <v>0</v>
      </c>
      <c r="J128" s="162">
        <f>ROUND(I128*H128,2)</f>
        <v>0</v>
      </c>
      <c r="K128" s="163"/>
      <c r="L128" s="27"/>
      <c r="M128" s="164" t="s">
        <v>1</v>
      </c>
      <c r="N128" s="165" t="s">
        <v>35</v>
      </c>
      <c r="O128" s="148">
        <v>0</v>
      </c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91</v>
      </c>
      <c r="AT128" s="150" t="s">
        <v>186</v>
      </c>
      <c r="AU128" s="150" t="s">
        <v>77</v>
      </c>
      <c r="AY128" s="14" t="s">
        <v>159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4" t="s">
        <v>77</v>
      </c>
      <c r="BK128" s="151">
        <f>ROUND(I128*H128,2)</f>
        <v>0</v>
      </c>
      <c r="BL128" s="14" t="s">
        <v>91</v>
      </c>
      <c r="BM128" s="150" t="s">
        <v>1376</v>
      </c>
    </row>
    <row r="129" spans="1:65" s="2" customFormat="1" ht="11.25">
      <c r="A129" s="26"/>
      <c r="B129" s="27"/>
      <c r="C129" s="26"/>
      <c r="D129" s="152" t="s">
        <v>166</v>
      </c>
      <c r="E129" s="26"/>
      <c r="F129" s="153" t="s">
        <v>1375</v>
      </c>
      <c r="G129" s="26"/>
      <c r="H129" s="26"/>
      <c r="I129" s="26"/>
      <c r="J129" s="26"/>
      <c r="K129" s="26"/>
      <c r="L129" s="27"/>
      <c r="M129" s="154"/>
      <c r="N129" s="155"/>
      <c r="O129" s="52"/>
      <c r="P129" s="52"/>
      <c r="Q129" s="52"/>
      <c r="R129" s="52"/>
      <c r="S129" s="52"/>
      <c r="T129" s="5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166</v>
      </c>
      <c r="AU129" s="14" t="s">
        <v>77</v>
      </c>
    </row>
    <row r="130" spans="1:65" s="2" customFormat="1" ht="21.75" customHeight="1">
      <c r="A130" s="26"/>
      <c r="B130" s="137"/>
      <c r="C130" s="157" t="s">
        <v>91</v>
      </c>
      <c r="D130" s="166" t="s">
        <v>186</v>
      </c>
      <c r="E130" s="158" t="s">
        <v>1377</v>
      </c>
      <c r="F130" s="159" t="s">
        <v>1378</v>
      </c>
      <c r="G130" s="160" t="s">
        <v>1104</v>
      </c>
      <c r="H130" s="161">
        <v>24126.207999999999</v>
      </c>
      <c r="I130" s="162">
        <v>0</v>
      </c>
      <c r="J130" s="162">
        <f>ROUND(I130*H130,2)</f>
        <v>0</v>
      </c>
      <c r="K130" s="163"/>
      <c r="L130" s="27"/>
      <c r="M130" s="164" t="s">
        <v>1</v>
      </c>
      <c r="N130" s="165" t="s">
        <v>35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91</v>
      </c>
      <c r="AT130" s="150" t="s">
        <v>186</v>
      </c>
      <c r="AU130" s="150" t="s">
        <v>77</v>
      </c>
      <c r="AY130" s="14" t="s">
        <v>159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4" t="s">
        <v>77</v>
      </c>
      <c r="BK130" s="151">
        <f>ROUND(I130*H130,2)</f>
        <v>0</v>
      </c>
      <c r="BL130" s="14" t="s">
        <v>91</v>
      </c>
      <c r="BM130" s="150" t="s">
        <v>1379</v>
      </c>
    </row>
    <row r="131" spans="1:65" s="2" customFormat="1" ht="11.25">
      <c r="A131" s="26"/>
      <c r="B131" s="27"/>
      <c r="C131" s="26"/>
      <c r="D131" s="152" t="s">
        <v>166</v>
      </c>
      <c r="E131" s="26"/>
      <c r="F131" s="153" t="s">
        <v>1378</v>
      </c>
      <c r="G131" s="26"/>
      <c r="H131" s="26"/>
      <c r="I131" s="26"/>
      <c r="J131" s="26"/>
      <c r="K131" s="26"/>
      <c r="L131" s="27"/>
      <c r="M131" s="154"/>
      <c r="N131" s="155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166</v>
      </c>
      <c r="AU131" s="14" t="s">
        <v>77</v>
      </c>
    </row>
    <row r="132" spans="1:65" s="11" customFormat="1" ht="22.9" customHeight="1">
      <c r="B132" s="127"/>
      <c r="D132" s="128" t="s">
        <v>69</v>
      </c>
      <c r="E132" s="175" t="s">
        <v>1380</v>
      </c>
      <c r="F132" s="175" t="s">
        <v>1381</v>
      </c>
      <c r="J132" s="176">
        <f>BK132</f>
        <v>0</v>
      </c>
      <c r="L132" s="127"/>
      <c r="M132" s="131"/>
      <c r="N132" s="132"/>
      <c r="O132" s="132"/>
      <c r="P132" s="133">
        <f>SUM(P133:P136)</f>
        <v>0</v>
      </c>
      <c r="Q132" s="132"/>
      <c r="R132" s="133">
        <f>SUM(R133:R136)</f>
        <v>0</v>
      </c>
      <c r="S132" s="132"/>
      <c r="T132" s="134">
        <f>SUM(T133:T136)</f>
        <v>0</v>
      </c>
      <c r="AR132" s="128" t="s">
        <v>180</v>
      </c>
      <c r="AT132" s="135" t="s">
        <v>69</v>
      </c>
      <c r="AU132" s="135" t="s">
        <v>77</v>
      </c>
      <c r="AY132" s="128" t="s">
        <v>159</v>
      </c>
      <c r="BK132" s="136">
        <f>SUM(BK133:BK136)</f>
        <v>0</v>
      </c>
    </row>
    <row r="133" spans="1:65" s="2" customFormat="1" ht="16.5" customHeight="1">
      <c r="A133" s="26"/>
      <c r="B133" s="137"/>
      <c r="C133" s="157" t="s">
        <v>180</v>
      </c>
      <c r="D133" s="166" t="s">
        <v>186</v>
      </c>
      <c r="E133" s="158" t="s">
        <v>1382</v>
      </c>
      <c r="F133" s="159" t="s">
        <v>1383</v>
      </c>
      <c r="G133" s="160" t="s">
        <v>1104</v>
      </c>
      <c r="H133" s="161">
        <v>3.5</v>
      </c>
      <c r="I133" s="162">
        <v>0</v>
      </c>
      <c r="J133" s="162">
        <f>ROUND(I133*H133,2)</f>
        <v>0</v>
      </c>
      <c r="K133" s="163"/>
      <c r="L133" s="27"/>
      <c r="M133" s="164" t="s">
        <v>1</v>
      </c>
      <c r="N133" s="165" t="s">
        <v>35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1105</v>
      </c>
      <c r="AT133" s="150" t="s">
        <v>186</v>
      </c>
      <c r="AU133" s="150" t="s">
        <v>79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1105</v>
      </c>
      <c r="BM133" s="150" t="s">
        <v>1384</v>
      </c>
    </row>
    <row r="134" spans="1:65" s="2" customFormat="1" ht="11.25">
      <c r="A134" s="26"/>
      <c r="B134" s="27"/>
      <c r="C134" s="26"/>
      <c r="D134" s="152" t="s">
        <v>166</v>
      </c>
      <c r="E134" s="26"/>
      <c r="F134" s="153" t="s">
        <v>1383</v>
      </c>
      <c r="G134" s="26"/>
      <c r="H134" s="26"/>
      <c r="I134" s="26"/>
      <c r="J134" s="26"/>
      <c r="K134" s="26"/>
      <c r="L134" s="27"/>
      <c r="M134" s="154"/>
      <c r="N134" s="155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79</v>
      </c>
    </row>
    <row r="135" spans="1:65" s="2" customFormat="1" ht="16.5" customHeight="1">
      <c r="A135" s="26"/>
      <c r="B135" s="137"/>
      <c r="C135" s="157" t="s">
        <v>185</v>
      </c>
      <c r="D135" s="166" t="s">
        <v>186</v>
      </c>
      <c r="E135" s="158" t="s">
        <v>1385</v>
      </c>
      <c r="F135" s="159" t="s">
        <v>1386</v>
      </c>
      <c r="G135" s="160" t="s">
        <v>1104</v>
      </c>
      <c r="H135" s="161">
        <v>2</v>
      </c>
      <c r="I135" s="162">
        <v>0</v>
      </c>
      <c r="J135" s="162">
        <f>ROUND(I135*H135,2)</f>
        <v>0</v>
      </c>
      <c r="K135" s="163"/>
      <c r="L135" s="27"/>
      <c r="M135" s="164" t="s">
        <v>1</v>
      </c>
      <c r="N135" s="165" t="s">
        <v>35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1105</v>
      </c>
      <c r="AT135" s="150" t="s">
        <v>186</v>
      </c>
      <c r="AU135" s="150" t="s">
        <v>79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1105</v>
      </c>
      <c r="BM135" s="150" t="s">
        <v>1387</v>
      </c>
    </row>
    <row r="136" spans="1:65" s="2" customFormat="1" ht="11.25">
      <c r="A136" s="26"/>
      <c r="B136" s="27"/>
      <c r="C136" s="26"/>
      <c r="D136" s="152" t="s">
        <v>166</v>
      </c>
      <c r="E136" s="26"/>
      <c r="F136" s="153" t="s">
        <v>1386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79</v>
      </c>
    </row>
    <row r="137" spans="1:65" s="11" customFormat="1" ht="22.9" customHeight="1">
      <c r="B137" s="127"/>
      <c r="D137" s="128" t="s">
        <v>69</v>
      </c>
      <c r="E137" s="175" t="s">
        <v>1388</v>
      </c>
      <c r="F137" s="175" t="s">
        <v>1389</v>
      </c>
      <c r="J137" s="176">
        <f>BK137</f>
        <v>0</v>
      </c>
      <c r="L137" s="127"/>
      <c r="M137" s="131"/>
      <c r="N137" s="132"/>
      <c r="O137" s="132"/>
      <c r="P137" s="133">
        <f>SUM(P138:P139)</f>
        <v>0</v>
      </c>
      <c r="Q137" s="132"/>
      <c r="R137" s="133">
        <f>SUM(R138:R139)</f>
        <v>0</v>
      </c>
      <c r="S137" s="132"/>
      <c r="T137" s="134">
        <f>SUM(T138:T139)</f>
        <v>0</v>
      </c>
      <c r="AR137" s="128" t="s">
        <v>180</v>
      </c>
      <c r="AT137" s="135" t="s">
        <v>69</v>
      </c>
      <c r="AU137" s="135" t="s">
        <v>77</v>
      </c>
      <c r="AY137" s="128" t="s">
        <v>159</v>
      </c>
      <c r="BK137" s="136">
        <f>SUM(BK138:BK139)</f>
        <v>0</v>
      </c>
    </row>
    <row r="138" spans="1:65" s="2" customFormat="1" ht="16.5" customHeight="1">
      <c r="A138" s="26"/>
      <c r="B138" s="137"/>
      <c r="C138" s="157" t="s">
        <v>191</v>
      </c>
      <c r="D138" s="157" t="s">
        <v>186</v>
      </c>
      <c r="E138" s="158" t="s">
        <v>1390</v>
      </c>
      <c r="F138" s="159" t="s">
        <v>1391</v>
      </c>
      <c r="G138" s="160" t="s">
        <v>1392</v>
      </c>
      <c r="H138" s="161">
        <v>1</v>
      </c>
      <c r="I138" s="162">
        <v>0</v>
      </c>
      <c r="J138" s="162">
        <f>ROUND(I138*H138,2)</f>
        <v>0</v>
      </c>
      <c r="K138" s="163"/>
      <c r="L138" s="27"/>
      <c r="M138" s="164" t="s">
        <v>1</v>
      </c>
      <c r="N138" s="165" t="s">
        <v>35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1105</v>
      </c>
      <c r="AT138" s="150" t="s">
        <v>186</v>
      </c>
      <c r="AU138" s="150" t="s">
        <v>79</v>
      </c>
      <c r="AY138" s="14" t="s">
        <v>159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77</v>
      </c>
      <c r="BK138" s="151">
        <f>ROUND(I138*H138,2)</f>
        <v>0</v>
      </c>
      <c r="BL138" s="14" t="s">
        <v>1105</v>
      </c>
      <c r="BM138" s="150" t="s">
        <v>1393</v>
      </c>
    </row>
    <row r="139" spans="1:65" s="2" customFormat="1" ht="11.25">
      <c r="A139" s="26"/>
      <c r="B139" s="27"/>
      <c r="C139" s="26"/>
      <c r="D139" s="152" t="s">
        <v>166</v>
      </c>
      <c r="E139" s="26"/>
      <c r="F139" s="153" t="s">
        <v>1391</v>
      </c>
      <c r="G139" s="26"/>
      <c r="H139" s="26"/>
      <c r="I139" s="26"/>
      <c r="J139" s="26"/>
      <c r="K139" s="26"/>
      <c r="L139" s="27"/>
      <c r="M139" s="154"/>
      <c r="N139" s="155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166</v>
      </c>
      <c r="AU139" s="14" t="s">
        <v>79</v>
      </c>
    </row>
    <row r="140" spans="1:65" s="11" customFormat="1" ht="22.9" customHeight="1">
      <c r="B140" s="127"/>
      <c r="D140" s="128" t="s">
        <v>69</v>
      </c>
      <c r="E140" s="175" t="s">
        <v>1394</v>
      </c>
      <c r="F140" s="175" t="s">
        <v>1395</v>
      </c>
      <c r="J140" s="176">
        <f>BK140</f>
        <v>0</v>
      </c>
      <c r="L140" s="127"/>
      <c r="M140" s="131"/>
      <c r="N140" s="132"/>
      <c r="O140" s="132"/>
      <c r="P140" s="133">
        <f>SUM(P141:P142)</f>
        <v>0</v>
      </c>
      <c r="Q140" s="132"/>
      <c r="R140" s="133">
        <f>SUM(R141:R142)</f>
        <v>0</v>
      </c>
      <c r="S140" s="132"/>
      <c r="T140" s="134">
        <f>SUM(T141:T142)</f>
        <v>0</v>
      </c>
      <c r="AR140" s="128" t="s">
        <v>180</v>
      </c>
      <c r="AT140" s="135" t="s">
        <v>69</v>
      </c>
      <c r="AU140" s="135" t="s">
        <v>77</v>
      </c>
      <c r="AY140" s="128" t="s">
        <v>159</v>
      </c>
      <c r="BK140" s="136">
        <f>SUM(BK141:BK142)</f>
        <v>0</v>
      </c>
    </row>
    <row r="141" spans="1:65" s="2" customFormat="1" ht="16.5" customHeight="1">
      <c r="A141" s="26"/>
      <c r="B141" s="137"/>
      <c r="C141" s="157" t="s">
        <v>195</v>
      </c>
      <c r="D141" s="157" t="s">
        <v>186</v>
      </c>
      <c r="E141" s="158" t="s">
        <v>1396</v>
      </c>
      <c r="F141" s="159" t="s">
        <v>1397</v>
      </c>
      <c r="G141" s="160" t="s">
        <v>1392</v>
      </c>
      <c r="H141" s="161">
        <v>1</v>
      </c>
      <c r="I141" s="162">
        <v>0</v>
      </c>
      <c r="J141" s="162">
        <f>ROUND(I141*H141,2)</f>
        <v>0</v>
      </c>
      <c r="K141" s="163"/>
      <c r="L141" s="27"/>
      <c r="M141" s="164" t="s">
        <v>1</v>
      </c>
      <c r="N141" s="165" t="s">
        <v>35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1105</v>
      </c>
      <c r="AT141" s="150" t="s">
        <v>186</v>
      </c>
      <c r="AU141" s="150" t="s">
        <v>79</v>
      </c>
      <c r="AY141" s="14" t="s">
        <v>159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1105</v>
      </c>
      <c r="BM141" s="150" t="s">
        <v>1398</v>
      </c>
    </row>
    <row r="142" spans="1:65" s="2" customFormat="1" ht="11.25">
      <c r="A142" s="26"/>
      <c r="B142" s="27"/>
      <c r="C142" s="26"/>
      <c r="D142" s="152" t="s">
        <v>166</v>
      </c>
      <c r="E142" s="26"/>
      <c r="F142" s="153" t="s">
        <v>1397</v>
      </c>
      <c r="G142" s="26"/>
      <c r="H142" s="26"/>
      <c r="I142" s="26"/>
      <c r="J142" s="26"/>
      <c r="K142" s="26"/>
      <c r="L142" s="27"/>
      <c r="M142" s="167"/>
      <c r="N142" s="168"/>
      <c r="O142" s="169"/>
      <c r="P142" s="169"/>
      <c r="Q142" s="169"/>
      <c r="R142" s="169"/>
      <c r="S142" s="169"/>
      <c r="T142" s="170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166</v>
      </c>
      <c r="AU142" s="14" t="s">
        <v>79</v>
      </c>
    </row>
    <row r="143" spans="1:65" s="2" customFormat="1" ht="6.95" customHeight="1">
      <c r="A143" s="26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27"/>
      <c r="M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</sheetData>
  <autoFilter ref="C120:K142" xr:uid="{00000000-0009-0000-0000-00000A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74"/>
  <sheetViews>
    <sheetView showGridLines="0" workbookViewId="0">
      <selection activeCell="I369" sqref="I36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137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ROUND(J125,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ROUND((SUM(BE125:BE373)),  2)</f>
        <v>0</v>
      </c>
      <c r="G37" s="26"/>
      <c r="H37" s="26"/>
      <c r="I37" s="100">
        <v>0.21</v>
      </c>
      <c r="J37" s="99">
        <f>ROUND(((SUM(BE125:BE373))*I37),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ROUND((SUM(BF125:BF373)),  2)</f>
        <v>0</v>
      </c>
      <c r="G38" s="26"/>
      <c r="H38" s="26"/>
      <c r="I38" s="100">
        <v>0.15</v>
      </c>
      <c r="J38" s="99">
        <f>ROUND(((SUM(BF125:BF373))*I38),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ROUND((SUM(BG125:BG373)),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ROUND((SUM(BH125:BH373)),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ROUND((SUM(BI125:BI373)),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01.1 - Technologická část - ÚOŽI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J125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9" customFormat="1" ht="24.95" customHeight="1">
      <c r="B101" s="112"/>
      <c r="D101" s="113" t="s">
        <v>143</v>
      </c>
      <c r="E101" s="114"/>
      <c r="F101" s="114"/>
      <c r="G101" s="114"/>
      <c r="H101" s="114"/>
      <c r="I101" s="114"/>
      <c r="J101" s="115">
        <f>J126</f>
        <v>0</v>
      </c>
      <c r="L101" s="11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144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6.25" customHeight="1">
      <c r="A111" s="26"/>
      <c r="B111" s="27"/>
      <c r="C111" s="26"/>
      <c r="D111" s="26"/>
      <c r="E111" s="216" t="str">
        <f>E7</f>
        <v>Oprava PZS na přejezdu P2007 v km 3,435 v úseku Děčín hl.n. - Oldřichov</v>
      </c>
      <c r="F111" s="217"/>
      <c r="G111" s="217"/>
      <c r="H111" s="21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132</v>
      </c>
      <c r="L112" s="17"/>
    </row>
    <row r="113" spans="1:65" s="1" customFormat="1" ht="16.5" customHeight="1">
      <c r="B113" s="17"/>
      <c r="E113" s="216" t="s">
        <v>133</v>
      </c>
      <c r="F113" s="186"/>
      <c r="G113" s="186"/>
      <c r="H113" s="186"/>
      <c r="L113" s="17"/>
    </row>
    <row r="114" spans="1:65" s="1" customFormat="1" ht="12" customHeight="1">
      <c r="B114" s="17"/>
      <c r="C114" s="23" t="s">
        <v>134</v>
      </c>
      <c r="L114" s="17"/>
    </row>
    <row r="115" spans="1:65" s="2" customFormat="1" ht="23.25" customHeight="1">
      <c r="A115" s="26"/>
      <c r="B115" s="27"/>
      <c r="C115" s="26"/>
      <c r="D115" s="26"/>
      <c r="E115" s="218" t="s">
        <v>135</v>
      </c>
      <c r="F115" s="219"/>
      <c r="G115" s="219"/>
      <c r="H115" s="21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136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2" t="str">
        <f>E13</f>
        <v>01.1 - Technologická část - ÚOŽI</v>
      </c>
      <c r="F117" s="219"/>
      <c r="G117" s="219"/>
      <c r="H117" s="219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18</v>
      </c>
      <c r="D119" s="26"/>
      <c r="E119" s="26"/>
      <c r="F119" s="21" t="str">
        <f>F16</f>
        <v xml:space="preserve"> </v>
      </c>
      <c r="G119" s="26"/>
      <c r="H119" s="26"/>
      <c r="I119" s="23" t="s">
        <v>20</v>
      </c>
      <c r="J119" s="49" t="str">
        <f>IF(J16="","",J16)</f>
        <v>22. 11. 2021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E19</f>
        <v xml:space="preserve"> </v>
      </c>
      <c r="G121" s="26"/>
      <c r="H121" s="26"/>
      <c r="I121" s="23" t="s">
        <v>26</v>
      </c>
      <c r="J121" s="24" t="str">
        <f>E25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25</v>
      </c>
      <c r="D122" s="26"/>
      <c r="E122" s="26"/>
      <c r="F122" s="21" t="str">
        <f>IF(E22="","",E22)</f>
        <v xml:space="preserve"> </v>
      </c>
      <c r="G122" s="26"/>
      <c r="H122" s="26"/>
      <c r="I122" s="23" t="s">
        <v>28</v>
      </c>
      <c r="J122" s="24" t="str">
        <f>E28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0" customFormat="1" ht="29.25" customHeight="1">
      <c r="A124" s="116"/>
      <c r="B124" s="117"/>
      <c r="C124" s="118" t="s">
        <v>145</v>
      </c>
      <c r="D124" s="119" t="s">
        <v>55</v>
      </c>
      <c r="E124" s="119" t="s">
        <v>51</v>
      </c>
      <c r="F124" s="119" t="s">
        <v>52</v>
      </c>
      <c r="G124" s="119" t="s">
        <v>146</v>
      </c>
      <c r="H124" s="119" t="s">
        <v>147</v>
      </c>
      <c r="I124" s="119" t="s">
        <v>148</v>
      </c>
      <c r="J124" s="120" t="s">
        <v>140</v>
      </c>
      <c r="K124" s="121" t="s">
        <v>149</v>
      </c>
      <c r="L124" s="122"/>
      <c r="M124" s="56" t="s">
        <v>1</v>
      </c>
      <c r="N124" s="57" t="s">
        <v>34</v>
      </c>
      <c r="O124" s="57" t="s">
        <v>150</v>
      </c>
      <c r="P124" s="57" t="s">
        <v>151</v>
      </c>
      <c r="Q124" s="57" t="s">
        <v>152</v>
      </c>
      <c r="R124" s="57" t="s">
        <v>153</v>
      </c>
      <c r="S124" s="57" t="s">
        <v>154</v>
      </c>
      <c r="T124" s="58" t="s">
        <v>155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" customHeight="1">
      <c r="A125" s="26"/>
      <c r="B125" s="27"/>
      <c r="C125" s="63" t="s">
        <v>156</v>
      </c>
      <c r="D125" s="26"/>
      <c r="E125" s="26"/>
      <c r="F125" s="26"/>
      <c r="G125" s="26"/>
      <c r="H125" s="26"/>
      <c r="I125" s="26"/>
      <c r="J125" s="123">
        <f>BK125</f>
        <v>0</v>
      </c>
      <c r="K125" s="26"/>
      <c r="L125" s="27"/>
      <c r="M125" s="59"/>
      <c r="N125" s="50"/>
      <c r="O125" s="60"/>
      <c r="P125" s="124">
        <f>P126</f>
        <v>0</v>
      </c>
      <c r="Q125" s="60"/>
      <c r="R125" s="124">
        <f>R126</f>
        <v>0</v>
      </c>
      <c r="S125" s="60"/>
      <c r="T125" s="125">
        <f>T126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69</v>
      </c>
      <c r="AU125" s="14" t="s">
        <v>142</v>
      </c>
      <c r="BK125" s="126">
        <f>BK126</f>
        <v>0</v>
      </c>
    </row>
    <row r="126" spans="1:65" s="11" customFormat="1" ht="25.9" customHeight="1">
      <c r="B126" s="127"/>
      <c r="D126" s="128" t="s">
        <v>69</v>
      </c>
      <c r="E126" s="129" t="s">
        <v>157</v>
      </c>
      <c r="F126" s="129" t="s">
        <v>158</v>
      </c>
      <c r="J126" s="130">
        <f>BK126</f>
        <v>0</v>
      </c>
      <c r="L126" s="127"/>
      <c r="M126" s="131"/>
      <c r="N126" s="132"/>
      <c r="O126" s="132"/>
      <c r="P126" s="133">
        <f>SUM(P127:P373)</f>
        <v>0</v>
      </c>
      <c r="Q126" s="132"/>
      <c r="R126" s="133">
        <f>SUM(R127:R373)</f>
        <v>0</v>
      </c>
      <c r="S126" s="132"/>
      <c r="T126" s="134">
        <f>SUM(T127:T373)</f>
        <v>0</v>
      </c>
      <c r="AR126" s="128" t="s">
        <v>91</v>
      </c>
      <c r="AT126" s="135" t="s">
        <v>69</v>
      </c>
      <c r="AU126" s="135" t="s">
        <v>70</v>
      </c>
      <c r="AY126" s="128" t="s">
        <v>159</v>
      </c>
      <c r="BK126" s="136">
        <f>SUM(BK127:BK373)</f>
        <v>0</v>
      </c>
    </row>
    <row r="127" spans="1:65" s="2" customFormat="1" ht="24.2" customHeight="1">
      <c r="A127" s="26"/>
      <c r="B127" s="137"/>
      <c r="C127" s="138" t="s">
        <v>77</v>
      </c>
      <c r="D127" s="138" t="s">
        <v>160</v>
      </c>
      <c r="E127" s="139" t="s">
        <v>161</v>
      </c>
      <c r="F127" s="140" t="s">
        <v>162</v>
      </c>
      <c r="G127" s="141" t="s">
        <v>163</v>
      </c>
      <c r="H127" s="142">
        <v>1</v>
      </c>
      <c r="I127" s="143">
        <v>0</v>
      </c>
      <c r="J127" s="143">
        <f>ROUND(I127*H127,2)</f>
        <v>0</v>
      </c>
      <c r="K127" s="144"/>
      <c r="L127" s="145"/>
      <c r="M127" s="146" t="s">
        <v>1</v>
      </c>
      <c r="N127" s="147" t="s">
        <v>35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164</v>
      </c>
      <c r="AT127" s="150" t="s">
        <v>160</v>
      </c>
      <c r="AU127" s="150" t="s">
        <v>77</v>
      </c>
      <c r="AY127" s="14" t="s">
        <v>159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77</v>
      </c>
      <c r="BK127" s="151">
        <f>ROUND(I127*H127,2)</f>
        <v>0</v>
      </c>
      <c r="BL127" s="14" t="s">
        <v>164</v>
      </c>
      <c r="BM127" s="150" t="s">
        <v>165</v>
      </c>
    </row>
    <row r="128" spans="1:65" s="2" customFormat="1" ht="19.5">
      <c r="A128" s="26"/>
      <c r="B128" s="27"/>
      <c r="C128" s="26"/>
      <c r="D128" s="152" t="s">
        <v>166</v>
      </c>
      <c r="E128" s="26"/>
      <c r="F128" s="153" t="s">
        <v>162</v>
      </c>
      <c r="G128" s="26"/>
      <c r="H128" s="26"/>
      <c r="I128" s="26"/>
      <c r="J128" s="26"/>
      <c r="K128" s="26"/>
      <c r="L128" s="27"/>
      <c r="M128" s="154"/>
      <c r="N128" s="155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166</v>
      </c>
      <c r="AU128" s="14" t="s">
        <v>77</v>
      </c>
    </row>
    <row r="129" spans="1:65" s="2" customFormat="1" ht="19.5">
      <c r="A129" s="26"/>
      <c r="B129" s="27"/>
      <c r="C129" s="26"/>
      <c r="D129" s="152" t="s">
        <v>167</v>
      </c>
      <c r="E129" s="26"/>
      <c r="F129" s="156" t="s">
        <v>168</v>
      </c>
      <c r="G129" s="26"/>
      <c r="H129" s="26"/>
      <c r="I129" s="26"/>
      <c r="J129" s="26"/>
      <c r="K129" s="26"/>
      <c r="L129" s="27"/>
      <c r="M129" s="154"/>
      <c r="N129" s="155"/>
      <c r="O129" s="52"/>
      <c r="P129" s="52"/>
      <c r="Q129" s="52"/>
      <c r="R129" s="52"/>
      <c r="S129" s="52"/>
      <c r="T129" s="5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167</v>
      </c>
      <c r="AU129" s="14" t="s">
        <v>77</v>
      </c>
    </row>
    <row r="130" spans="1:65" s="2" customFormat="1" ht="24.2" customHeight="1">
      <c r="A130" s="26"/>
      <c r="B130" s="137"/>
      <c r="C130" s="138" t="s">
        <v>79</v>
      </c>
      <c r="D130" s="138" t="s">
        <v>160</v>
      </c>
      <c r="E130" s="139" t="s">
        <v>169</v>
      </c>
      <c r="F130" s="140" t="s">
        <v>170</v>
      </c>
      <c r="G130" s="141" t="s">
        <v>163</v>
      </c>
      <c r="H130" s="142">
        <v>1</v>
      </c>
      <c r="I130" s="143">
        <v>0</v>
      </c>
      <c r="J130" s="143">
        <f>ROUND(I130*H130,2)</f>
        <v>0</v>
      </c>
      <c r="K130" s="144"/>
      <c r="L130" s="145"/>
      <c r="M130" s="146" t="s">
        <v>1</v>
      </c>
      <c r="N130" s="147" t="s">
        <v>35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164</v>
      </c>
      <c r="AT130" s="150" t="s">
        <v>160</v>
      </c>
      <c r="AU130" s="150" t="s">
        <v>77</v>
      </c>
      <c r="AY130" s="14" t="s">
        <v>159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4" t="s">
        <v>77</v>
      </c>
      <c r="BK130" s="151">
        <f>ROUND(I130*H130,2)</f>
        <v>0</v>
      </c>
      <c r="BL130" s="14" t="s">
        <v>164</v>
      </c>
      <c r="BM130" s="150" t="s">
        <v>171</v>
      </c>
    </row>
    <row r="131" spans="1:65" s="2" customFormat="1" ht="19.5">
      <c r="A131" s="26"/>
      <c r="B131" s="27"/>
      <c r="C131" s="26"/>
      <c r="D131" s="152" t="s">
        <v>166</v>
      </c>
      <c r="E131" s="26"/>
      <c r="F131" s="153" t="s">
        <v>170</v>
      </c>
      <c r="G131" s="26"/>
      <c r="H131" s="26"/>
      <c r="I131" s="26"/>
      <c r="J131" s="26"/>
      <c r="K131" s="26"/>
      <c r="L131" s="27"/>
      <c r="M131" s="154"/>
      <c r="N131" s="155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166</v>
      </c>
      <c r="AU131" s="14" t="s">
        <v>77</v>
      </c>
    </row>
    <row r="132" spans="1:65" s="2" customFormat="1" ht="19.5">
      <c r="A132" s="26"/>
      <c r="B132" s="27"/>
      <c r="C132" s="26"/>
      <c r="D132" s="152" t="s">
        <v>167</v>
      </c>
      <c r="E132" s="26"/>
      <c r="F132" s="156" t="s">
        <v>172</v>
      </c>
      <c r="G132" s="26"/>
      <c r="H132" s="26"/>
      <c r="I132" s="26"/>
      <c r="J132" s="26"/>
      <c r="K132" s="26"/>
      <c r="L132" s="27"/>
      <c r="M132" s="154"/>
      <c r="N132" s="155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167</v>
      </c>
      <c r="AU132" s="14" t="s">
        <v>77</v>
      </c>
    </row>
    <row r="133" spans="1:65" s="2" customFormat="1" ht="49.15" customHeight="1">
      <c r="A133" s="26"/>
      <c r="B133" s="137"/>
      <c r="C133" s="138" t="s">
        <v>86</v>
      </c>
      <c r="D133" s="138" t="s">
        <v>160</v>
      </c>
      <c r="E133" s="139" t="s">
        <v>173</v>
      </c>
      <c r="F133" s="140" t="s">
        <v>174</v>
      </c>
      <c r="G133" s="141" t="s">
        <v>163</v>
      </c>
      <c r="H133" s="142">
        <v>2</v>
      </c>
      <c r="I133" s="143">
        <v>0</v>
      </c>
      <c r="J133" s="143">
        <f>ROUND(I133*H133,2)</f>
        <v>0</v>
      </c>
      <c r="K133" s="144"/>
      <c r="L133" s="145"/>
      <c r="M133" s="146" t="s">
        <v>1</v>
      </c>
      <c r="N133" s="147" t="s">
        <v>35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164</v>
      </c>
      <c r="AT133" s="150" t="s">
        <v>160</v>
      </c>
      <c r="AU133" s="150" t="s">
        <v>77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164</v>
      </c>
      <c r="BM133" s="150" t="s">
        <v>175</v>
      </c>
    </row>
    <row r="134" spans="1:65" s="2" customFormat="1" ht="29.25">
      <c r="A134" s="26"/>
      <c r="B134" s="27"/>
      <c r="C134" s="26"/>
      <c r="D134" s="152" t="s">
        <v>166</v>
      </c>
      <c r="E134" s="26"/>
      <c r="F134" s="153" t="s">
        <v>174</v>
      </c>
      <c r="G134" s="26"/>
      <c r="H134" s="26"/>
      <c r="I134" s="26"/>
      <c r="J134" s="26"/>
      <c r="K134" s="26"/>
      <c r="L134" s="27"/>
      <c r="M134" s="154"/>
      <c r="N134" s="155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77</v>
      </c>
    </row>
    <row r="135" spans="1:65" s="2" customFormat="1" ht="24.2" customHeight="1">
      <c r="A135" s="26"/>
      <c r="B135" s="137"/>
      <c r="C135" s="138" t="s">
        <v>91</v>
      </c>
      <c r="D135" s="138" t="s">
        <v>160</v>
      </c>
      <c r="E135" s="139" t="s">
        <v>176</v>
      </c>
      <c r="F135" s="140" t="s">
        <v>177</v>
      </c>
      <c r="G135" s="141" t="s">
        <v>163</v>
      </c>
      <c r="H135" s="142">
        <v>1</v>
      </c>
      <c r="I135" s="143">
        <v>0</v>
      </c>
      <c r="J135" s="143">
        <f>ROUND(I135*H135,2)</f>
        <v>0</v>
      </c>
      <c r="K135" s="144"/>
      <c r="L135" s="145"/>
      <c r="M135" s="146" t="s">
        <v>1</v>
      </c>
      <c r="N135" s="147" t="s">
        <v>35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164</v>
      </c>
      <c r="AT135" s="150" t="s">
        <v>160</v>
      </c>
      <c r="AU135" s="150" t="s">
        <v>77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164</v>
      </c>
      <c r="BM135" s="150" t="s">
        <v>178</v>
      </c>
    </row>
    <row r="136" spans="1:65" s="2" customFormat="1" ht="19.5">
      <c r="A136" s="26"/>
      <c r="B136" s="27"/>
      <c r="C136" s="26"/>
      <c r="D136" s="152" t="s">
        <v>166</v>
      </c>
      <c r="E136" s="26"/>
      <c r="F136" s="153" t="s">
        <v>177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77</v>
      </c>
    </row>
    <row r="137" spans="1:65" s="2" customFormat="1" ht="19.5">
      <c r="A137" s="26"/>
      <c r="B137" s="27"/>
      <c r="C137" s="26"/>
      <c r="D137" s="152" t="s">
        <v>167</v>
      </c>
      <c r="E137" s="26"/>
      <c r="F137" s="156" t="s">
        <v>179</v>
      </c>
      <c r="G137" s="26"/>
      <c r="H137" s="26"/>
      <c r="I137" s="26"/>
      <c r="J137" s="26"/>
      <c r="K137" s="26"/>
      <c r="L137" s="27"/>
      <c r="M137" s="154"/>
      <c r="N137" s="155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167</v>
      </c>
      <c r="AU137" s="14" t="s">
        <v>77</v>
      </c>
    </row>
    <row r="138" spans="1:65" s="2" customFormat="1" ht="33" customHeight="1">
      <c r="A138" s="26"/>
      <c r="B138" s="137"/>
      <c r="C138" s="138" t="s">
        <v>180</v>
      </c>
      <c r="D138" s="138" t="s">
        <v>160</v>
      </c>
      <c r="E138" s="139" t="s">
        <v>181</v>
      </c>
      <c r="F138" s="140" t="s">
        <v>182</v>
      </c>
      <c r="G138" s="141" t="s">
        <v>163</v>
      </c>
      <c r="H138" s="142">
        <v>2</v>
      </c>
      <c r="I138" s="143">
        <v>0</v>
      </c>
      <c r="J138" s="143">
        <f>ROUND(I138*H138,2)</f>
        <v>0</v>
      </c>
      <c r="K138" s="144"/>
      <c r="L138" s="145"/>
      <c r="M138" s="146" t="s">
        <v>1</v>
      </c>
      <c r="N138" s="147" t="s">
        <v>35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164</v>
      </c>
      <c r="AT138" s="150" t="s">
        <v>160</v>
      </c>
      <c r="AU138" s="150" t="s">
        <v>77</v>
      </c>
      <c r="AY138" s="14" t="s">
        <v>159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77</v>
      </c>
      <c r="BK138" s="151">
        <f>ROUND(I138*H138,2)</f>
        <v>0</v>
      </c>
      <c r="BL138" s="14" t="s">
        <v>164</v>
      </c>
      <c r="BM138" s="150" t="s">
        <v>183</v>
      </c>
    </row>
    <row r="139" spans="1:65" s="2" customFormat="1" ht="19.5">
      <c r="A139" s="26"/>
      <c r="B139" s="27"/>
      <c r="C139" s="26"/>
      <c r="D139" s="152" t="s">
        <v>166</v>
      </c>
      <c r="E139" s="26"/>
      <c r="F139" s="153" t="s">
        <v>184</v>
      </c>
      <c r="G139" s="26"/>
      <c r="H139" s="26"/>
      <c r="I139" s="26"/>
      <c r="J139" s="26"/>
      <c r="K139" s="26"/>
      <c r="L139" s="27"/>
      <c r="M139" s="154"/>
      <c r="N139" s="155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166</v>
      </c>
      <c r="AU139" s="14" t="s">
        <v>77</v>
      </c>
    </row>
    <row r="140" spans="1:65" s="2" customFormat="1" ht="24.2" customHeight="1">
      <c r="A140" s="26"/>
      <c r="B140" s="137"/>
      <c r="C140" s="157" t="s">
        <v>185</v>
      </c>
      <c r="D140" s="157" t="s">
        <v>186</v>
      </c>
      <c r="E140" s="158" t="s">
        <v>187</v>
      </c>
      <c r="F140" s="159" t="s">
        <v>188</v>
      </c>
      <c r="G140" s="160" t="s">
        <v>163</v>
      </c>
      <c r="H140" s="161">
        <v>1</v>
      </c>
      <c r="I140" s="162">
        <v>0</v>
      </c>
      <c r="J140" s="162">
        <f>ROUND(I140*H140,2)</f>
        <v>0</v>
      </c>
      <c r="K140" s="163"/>
      <c r="L140" s="27"/>
      <c r="M140" s="164" t="s">
        <v>1</v>
      </c>
      <c r="N140" s="165" t="s">
        <v>35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189</v>
      </c>
      <c r="AT140" s="150" t="s">
        <v>186</v>
      </c>
      <c r="AU140" s="150" t="s">
        <v>77</v>
      </c>
      <c r="AY140" s="14" t="s">
        <v>159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4" t="s">
        <v>77</v>
      </c>
      <c r="BK140" s="151">
        <f>ROUND(I140*H140,2)</f>
        <v>0</v>
      </c>
      <c r="BL140" s="14" t="s">
        <v>189</v>
      </c>
      <c r="BM140" s="150" t="s">
        <v>190</v>
      </c>
    </row>
    <row r="141" spans="1:65" s="2" customFormat="1" ht="11.25">
      <c r="A141" s="26"/>
      <c r="B141" s="27"/>
      <c r="C141" s="26"/>
      <c r="D141" s="152" t="s">
        <v>166</v>
      </c>
      <c r="E141" s="26"/>
      <c r="F141" s="153" t="s">
        <v>188</v>
      </c>
      <c r="G141" s="26"/>
      <c r="H141" s="26"/>
      <c r="I141" s="26"/>
      <c r="J141" s="26"/>
      <c r="K141" s="26"/>
      <c r="L141" s="27"/>
      <c r="M141" s="154"/>
      <c r="N141" s="155"/>
      <c r="O141" s="52"/>
      <c r="P141" s="52"/>
      <c r="Q141" s="52"/>
      <c r="R141" s="52"/>
      <c r="S141" s="52"/>
      <c r="T141" s="53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4" t="s">
        <v>166</v>
      </c>
      <c r="AU141" s="14" t="s">
        <v>77</v>
      </c>
    </row>
    <row r="142" spans="1:65" s="2" customFormat="1" ht="62.65" customHeight="1">
      <c r="A142" s="26"/>
      <c r="B142" s="137"/>
      <c r="C142" s="138" t="s">
        <v>191</v>
      </c>
      <c r="D142" s="138" t="s">
        <v>160</v>
      </c>
      <c r="E142" s="139" t="s">
        <v>192</v>
      </c>
      <c r="F142" s="140" t="s">
        <v>193</v>
      </c>
      <c r="G142" s="141" t="s">
        <v>163</v>
      </c>
      <c r="H142" s="142">
        <v>1</v>
      </c>
      <c r="I142" s="143">
        <v>0</v>
      </c>
      <c r="J142" s="143">
        <f>ROUND(I142*H142,2)</f>
        <v>0</v>
      </c>
      <c r="K142" s="144"/>
      <c r="L142" s="145"/>
      <c r="M142" s="146" t="s">
        <v>1</v>
      </c>
      <c r="N142" s="147" t="s">
        <v>35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164</v>
      </c>
      <c r="AT142" s="150" t="s">
        <v>160</v>
      </c>
      <c r="AU142" s="150" t="s">
        <v>77</v>
      </c>
      <c r="AY142" s="14" t="s">
        <v>159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4" t="s">
        <v>77</v>
      </c>
      <c r="BK142" s="151">
        <f>ROUND(I142*H142,2)</f>
        <v>0</v>
      </c>
      <c r="BL142" s="14" t="s">
        <v>164</v>
      </c>
      <c r="BM142" s="150" t="s">
        <v>194</v>
      </c>
    </row>
    <row r="143" spans="1:65" s="2" customFormat="1" ht="39">
      <c r="A143" s="26"/>
      <c r="B143" s="27"/>
      <c r="C143" s="26"/>
      <c r="D143" s="152" t="s">
        <v>166</v>
      </c>
      <c r="E143" s="26"/>
      <c r="F143" s="153" t="s">
        <v>193</v>
      </c>
      <c r="G143" s="26"/>
      <c r="H143" s="26"/>
      <c r="I143" s="26"/>
      <c r="J143" s="26"/>
      <c r="K143" s="26"/>
      <c r="L143" s="27"/>
      <c r="M143" s="154"/>
      <c r="N143" s="155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166</v>
      </c>
      <c r="AU143" s="14" t="s">
        <v>77</v>
      </c>
    </row>
    <row r="144" spans="1:65" s="2" customFormat="1" ht="37.9" customHeight="1">
      <c r="A144" s="26"/>
      <c r="B144" s="137"/>
      <c r="C144" s="157" t="s">
        <v>195</v>
      </c>
      <c r="D144" s="157" t="s">
        <v>186</v>
      </c>
      <c r="E144" s="158" t="s">
        <v>196</v>
      </c>
      <c r="F144" s="159" t="s">
        <v>197</v>
      </c>
      <c r="G144" s="160" t="s">
        <v>163</v>
      </c>
      <c r="H144" s="161">
        <v>1</v>
      </c>
      <c r="I144" s="162">
        <v>0</v>
      </c>
      <c r="J144" s="162">
        <f>ROUND(I144*H144,2)</f>
        <v>0</v>
      </c>
      <c r="K144" s="163"/>
      <c r="L144" s="27"/>
      <c r="M144" s="164" t="s">
        <v>1</v>
      </c>
      <c r="N144" s="165" t="s">
        <v>35</v>
      </c>
      <c r="O144" s="148">
        <v>0</v>
      </c>
      <c r="P144" s="148">
        <f>O144*H144</f>
        <v>0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189</v>
      </c>
      <c r="AT144" s="150" t="s">
        <v>186</v>
      </c>
      <c r="AU144" s="150" t="s">
        <v>77</v>
      </c>
      <c r="AY144" s="14" t="s">
        <v>159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4" t="s">
        <v>77</v>
      </c>
      <c r="BK144" s="151">
        <f>ROUND(I144*H144,2)</f>
        <v>0</v>
      </c>
      <c r="BL144" s="14" t="s">
        <v>189</v>
      </c>
      <c r="BM144" s="150" t="s">
        <v>198</v>
      </c>
    </row>
    <row r="145" spans="1:65" s="2" customFormat="1" ht="19.5">
      <c r="A145" s="26"/>
      <c r="B145" s="27"/>
      <c r="C145" s="26"/>
      <c r="D145" s="152" t="s">
        <v>166</v>
      </c>
      <c r="E145" s="26"/>
      <c r="F145" s="153" t="s">
        <v>197</v>
      </c>
      <c r="G145" s="26"/>
      <c r="H145" s="26"/>
      <c r="I145" s="26"/>
      <c r="J145" s="26"/>
      <c r="K145" s="26"/>
      <c r="L145" s="27"/>
      <c r="M145" s="154"/>
      <c r="N145" s="155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166</v>
      </c>
      <c r="AU145" s="14" t="s">
        <v>77</v>
      </c>
    </row>
    <row r="146" spans="1:65" s="2" customFormat="1" ht="55.5" customHeight="1">
      <c r="A146" s="26"/>
      <c r="B146" s="137"/>
      <c r="C146" s="138" t="s">
        <v>199</v>
      </c>
      <c r="D146" s="138" t="s">
        <v>160</v>
      </c>
      <c r="E146" s="139" t="s">
        <v>200</v>
      </c>
      <c r="F146" s="140" t="s">
        <v>201</v>
      </c>
      <c r="G146" s="141" t="s">
        <v>163</v>
      </c>
      <c r="H146" s="142">
        <v>1</v>
      </c>
      <c r="I146" s="143">
        <v>0</v>
      </c>
      <c r="J146" s="143">
        <f>ROUND(I146*H146,2)</f>
        <v>0</v>
      </c>
      <c r="K146" s="144"/>
      <c r="L146" s="145"/>
      <c r="M146" s="146" t="s">
        <v>1</v>
      </c>
      <c r="N146" s="147" t="s">
        <v>35</v>
      </c>
      <c r="O146" s="148">
        <v>0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164</v>
      </c>
      <c r="AT146" s="150" t="s">
        <v>160</v>
      </c>
      <c r="AU146" s="150" t="s">
        <v>77</v>
      </c>
      <c r="AY146" s="14" t="s">
        <v>159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4" t="s">
        <v>77</v>
      </c>
      <c r="BK146" s="151">
        <f>ROUND(I146*H146,2)</f>
        <v>0</v>
      </c>
      <c r="BL146" s="14" t="s">
        <v>164</v>
      </c>
      <c r="BM146" s="150" t="s">
        <v>202</v>
      </c>
    </row>
    <row r="147" spans="1:65" s="2" customFormat="1" ht="39">
      <c r="A147" s="26"/>
      <c r="B147" s="27"/>
      <c r="C147" s="26"/>
      <c r="D147" s="152" t="s">
        <v>166</v>
      </c>
      <c r="E147" s="26"/>
      <c r="F147" s="153" t="s">
        <v>201</v>
      </c>
      <c r="G147" s="26"/>
      <c r="H147" s="26"/>
      <c r="I147" s="26"/>
      <c r="J147" s="26"/>
      <c r="K147" s="26"/>
      <c r="L147" s="27"/>
      <c r="M147" s="154"/>
      <c r="N147" s="155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166</v>
      </c>
      <c r="AU147" s="14" t="s">
        <v>77</v>
      </c>
    </row>
    <row r="148" spans="1:65" s="2" customFormat="1" ht="55.5" customHeight="1">
      <c r="A148" s="26"/>
      <c r="B148" s="137"/>
      <c r="C148" s="138" t="s">
        <v>203</v>
      </c>
      <c r="D148" s="138" t="s">
        <v>160</v>
      </c>
      <c r="E148" s="139" t="s">
        <v>204</v>
      </c>
      <c r="F148" s="140" t="s">
        <v>205</v>
      </c>
      <c r="G148" s="141" t="s">
        <v>163</v>
      </c>
      <c r="H148" s="142">
        <v>1</v>
      </c>
      <c r="I148" s="143">
        <v>0</v>
      </c>
      <c r="J148" s="143">
        <f>ROUND(I148*H148,2)</f>
        <v>0</v>
      </c>
      <c r="K148" s="144"/>
      <c r="L148" s="145"/>
      <c r="M148" s="146" t="s">
        <v>1</v>
      </c>
      <c r="N148" s="147" t="s">
        <v>35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164</v>
      </c>
      <c r="AT148" s="150" t="s">
        <v>160</v>
      </c>
      <c r="AU148" s="150" t="s">
        <v>77</v>
      </c>
      <c r="AY148" s="14" t="s">
        <v>159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77</v>
      </c>
      <c r="BK148" s="151">
        <f>ROUND(I148*H148,2)</f>
        <v>0</v>
      </c>
      <c r="BL148" s="14" t="s">
        <v>164</v>
      </c>
      <c r="BM148" s="150" t="s">
        <v>206</v>
      </c>
    </row>
    <row r="149" spans="1:65" s="2" customFormat="1" ht="29.25">
      <c r="A149" s="26"/>
      <c r="B149" s="27"/>
      <c r="C149" s="26"/>
      <c r="D149" s="152" t="s">
        <v>166</v>
      </c>
      <c r="E149" s="26"/>
      <c r="F149" s="153" t="s">
        <v>205</v>
      </c>
      <c r="G149" s="26"/>
      <c r="H149" s="26"/>
      <c r="I149" s="26"/>
      <c r="J149" s="26"/>
      <c r="K149" s="26"/>
      <c r="L149" s="27"/>
      <c r="M149" s="154"/>
      <c r="N149" s="155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166</v>
      </c>
      <c r="AU149" s="14" t="s">
        <v>77</v>
      </c>
    </row>
    <row r="150" spans="1:65" s="2" customFormat="1" ht="21.75" customHeight="1">
      <c r="A150" s="26"/>
      <c r="B150" s="137"/>
      <c r="C150" s="157" t="s">
        <v>207</v>
      </c>
      <c r="D150" s="157" t="s">
        <v>186</v>
      </c>
      <c r="E150" s="158" t="s">
        <v>208</v>
      </c>
      <c r="F150" s="159" t="s">
        <v>209</v>
      </c>
      <c r="G150" s="160" t="s">
        <v>163</v>
      </c>
      <c r="H150" s="161">
        <v>7</v>
      </c>
      <c r="I150" s="162">
        <v>0</v>
      </c>
      <c r="J150" s="162">
        <f>ROUND(I150*H150,2)</f>
        <v>0</v>
      </c>
      <c r="K150" s="163"/>
      <c r="L150" s="27"/>
      <c r="M150" s="164" t="s">
        <v>1</v>
      </c>
      <c r="N150" s="165" t="s">
        <v>35</v>
      </c>
      <c r="O150" s="148">
        <v>0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189</v>
      </c>
      <c r="AT150" s="150" t="s">
        <v>186</v>
      </c>
      <c r="AU150" s="150" t="s">
        <v>77</v>
      </c>
      <c r="AY150" s="14" t="s">
        <v>159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4" t="s">
        <v>77</v>
      </c>
      <c r="BK150" s="151">
        <f>ROUND(I150*H150,2)</f>
        <v>0</v>
      </c>
      <c r="BL150" s="14" t="s">
        <v>189</v>
      </c>
      <c r="BM150" s="150" t="s">
        <v>210</v>
      </c>
    </row>
    <row r="151" spans="1:65" s="2" customFormat="1" ht="11.25">
      <c r="A151" s="26"/>
      <c r="B151" s="27"/>
      <c r="C151" s="26"/>
      <c r="D151" s="152" t="s">
        <v>166</v>
      </c>
      <c r="E151" s="26"/>
      <c r="F151" s="153" t="s">
        <v>209</v>
      </c>
      <c r="G151" s="26"/>
      <c r="H151" s="26"/>
      <c r="I151" s="26"/>
      <c r="J151" s="26"/>
      <c r="K151" s="26"/>
      <c r="L151" s="27"/>
      <c r="M151" s="154"/>
      <c r="N151" s="155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166</v>
      </c>
      <c r="AU151" s="14" t="s">
        <v>77</v>
      </c>
    </row>
    <row r="152" spans="1:65" s="2" customFormat="1" ht="24.2" customHeight="1">
      <c r="A152" s="26"/>
      <c r="B152" s="137"/>
      <c r="C152" s="157" t="s">
        <v>211</v>
      </c>
      <c r="D152" s="157" t="s">
        <v>186</v>
      </c>
      <c r="E152" s="158" t="s">
        <v>212</v>
      </c>
      <c r="F152" s="159" t="s">
        <v>213</v>
      </c>
      <c r="G152" s="160" t="s">
        <v>163</v>
      </c>
      <c r="H152" s="161">
        <v>27</v>
      </c>
      <c r="I152" s="162">
        <v>0</v>
      </c>
      <c r="J152" s="162">
        <f>ROUND(I152*H152,2)</f>
        <v>0</v>
      </c>
      <c r="K152" s="163"/>
      <c r="L152" s="27"/>
      <c r="M152" s="164" t="s">
        <v>1</v>
      </c>
      <c r="N152" s="165" t="s">
        <v>35</v>
      </c>
      <c r="O152" s="148">
        <v>0</v>
      </c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189</v>
      </c>
      <c r="AT152" s="150" t="s">
        <v>186</v>
      </c>
      <c r="AU152" s="150" t="s">
        <v>77</v>
      </c>
      <c r="AY152" s="14" t="s">
        <v>159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4" t="s">
        <v>77</v>
      </c>
      <c r="BK152" s="151">
        <f>ROUND(I152*H152,2)</f>
        <v>0</v>
      </c>
      <c r="BL152" s="14" t="s">
        <v>189</v>
      </c>
      <c r="BM152" s="150" t="s">
        <v>214</v>
      </c>
    </row>
    <row r="153" spans="1:65" s="2" customFormat="1" ht="11.25">
      <c r="A153" s="26"/>
      <c r="B153" s="27"/>
      <c r="C153" s="26"/>
      <c r="D153" s="152" t="s">
        <v>166</v>
      </c>
      <c r="E153" s="26"/>
      <c r="F153" s="153" t="s">
        <v>213</v>
      </c>
      <c r="G153" s="26"/>
      <c r="H153" s="26"/>
      <c r="I153" s="26"/>
      <c r="J153" s="26"/>
      <c r="K153" s="26"/>
      <c r="L153" s="27"/>
      <c r="M153" s="154"/>
      <c r="N153" s="155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166</v>
      </c>
      <c r="AU153" s="14" t="s">
        <v>77</v>
      </c>
    </row>
    <row r="154" spans="1:65" s="2" customFormat="1" ht="24.2" customHeight="1">
      <c r="A154" s="26"/>
      <c r="B154" s="137"/>
      <c r="C154" s="157" t="s">
        <v>215</v>
      </c>
      <c r="D154" s="157" t="s">
        <v>186</v>
      </c>
      <c r="E154" s="158" t="s">
        <v>216</v>
      </c>
      <c r="F154" s="159" t="s">
        <v>217</v>
      </c>
      <c r="G154" s="160" t="s">
        <v>163</v>
      </c>
      <c r="H154" s="161">
        <v>1</v>
      </c>
      <c r="I154" s="162">
        <v>0</v>
      </c>
      <c r="J154" s="162">
        <f>ROUND(I154*H154,2)</f>
        <v>0</v>
      </c>
      <c r="K154" s="163"/>
      <c r="L154" s="27"/>
      <c r="M154" s="164" t="s">
        <v>1</v>
      </c>
      <c r="N154" s="165" t="s">
        <v>35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189</v>
      </c>
      <c r="AT154" s="150" t="s">
        <v>186</v>
      </c>
      <c r="AU154" s="150" t="s">
        <v>77</v>
      </c>
      <c r="AY154" s="14" t="s">
        <v>159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4" t="s">
        <v>77</v>
      </c>
      <c r="BK154" s="151">
        <f>ROUND(I154*H154,2)</f>
        <v>0</v>
      </c>
      <c r="BL154" s="14" t="s">
        <v>189</v>
      </c>
      <c r="BM154" s="150" t="s">
        <v>218</v>
      </c>
    </row>
    <row r="155" spans="1:65" s="2" customFormat="1" ht="19.5">
      <c r="A155" s="26"/>
      <c r="B155" s="27"/>
      <c r="C155" s="26"/>
      <c r="D155" s="152" t="s">
        <v>166</v>
      </c>
      <c r="E155" s="26"/>
      <c r="F155" s="153" t="s">
        <v>217</v>
      </c>
      <c r="G155" s="26"/>
      <c r="H155" s="26"/>
      <c r="I155" s="26"/>
      <c r="J155" s="26"/>
      <c r="K155" s="26"/>
      <c r="L155" s="27"/>
      <c r="M155" s="154"/>
      <c r="N155" s="155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166</v>
      </c>
      <c r="AU155" s="14" t="s">
        <v>77</v>
      </c>
    </row>
    <row r="156" spans="1:65" s="2" customFormat="1" ht="16.5" customHeight="1">
      <c r="A156" s="26"/>
      <c r="B156" s="137"/>
      <c r="C156" s="157" t="s">
        <v>219</v>
      </c>
      <c r="D156" s="157" t="s">
        <v>186</v>
      </c>
      <c r="E156" s="158" t="s">
        <v>220</v>
      </c>
      <c r="F156" s="159" t="s">
        <v>221</v>
      </c>
      <c r="G156" s="160" t="s">
        <v>163</v>
      </c>
      <c r="H156" s="161">
        <v>1</v>
      </c>
      <c r="I156" s="162">
        <v>0</v>
      </c>
      <c r="J156" s="162">
        <f>ROUND(I156*H156,2)</f>
        <v>0</v>
      </c>
      <c r="K156" s="163"/>
      <c r="L156" s="27"/>
      <c r="M156" s="164" t="s">
        <v>1</v>
      </c>
      <c r="N156" s="165" t="s">
        <v>35</v>
      </c>
      <c r="O156" s="148">
        <v>0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189</v>
      </c>
      <c r="AT156" s="150" t="s">
        <v>186</v>
      </c>
      <c r="AU156" s="150" t="s">
        <v>77</v>
      </c>
      <c r="AY156" s="14" t="s">
        <v>159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4" t="s">
        <v>77</v>
      </c>
      <c r="BK156" s="151">
        <f>ROUND(I156*H156,2)</f>
        <v>0</v>
      </c>
      <c r="BL156" s="14" t="s">
        <v>189</v>
      </c>
      <c r="BM156" s="150" t="s">
        <v>222</v>
      </c>
    </row>
    <row r="157" spans="1:65" s="2" customFormat="1" ht="11.25">
      <c r="A157" s="26"/>
      <c r="B157" s="27"/>
      <c r="C157" s="26"/>
      <c r="D157" s="152" t="s">
        <v>166</v>
      </c>
      <c r="E157" s="26"/>
      <c r="F157" s="153" t="s">
        <v>221</v>
      </c>
      <c r="G157" s="26"/>
      <c r="H157" s="26"/>
      <c r="I157" s="26"/>
      <c r="J157" s="26"/>
      <c r="K157" s="26"/>
      <c r="L157" s="27"/>
      <c r="M157" s="154"/>
      <c r="N157" s="155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166</v>
      </c>
      <c r="AU157" s="14" t="s">
        <v>77</v>
      </c>
    </row>
    <row r="158" spans="1:65" s="2" customFormat="1" ht="21.75" customHeight="1">
      <c r="A158" s="26"/>
      <c r="B158" s="137"/>
      <c r="C158" s="157" t="s">
        <v>8</v>
      </c>
      <c r="D158" s="157" t="s">
        <v>186</v>
      </c>
      <c r="E158" s="158" t="s">
        <v>223</v>
      </c>
      <c r="F158" s="159" t="s">
        <v>224</v>
      </c>
      <c r="G158" s="160" t="s">
        <v>163</v>
      </c>
      <c r="H158" s="161">
        <v>2</v>
      </c>
      <c r="I158" s="162">
        <v>0</v>
      </c>
      <c r="J158" s="162">
        <f>ROUND(I158*H158,2)</f>
        <v>0</v>
      </c>
      <c r="K158" s="163"/>
      <c r="L158" s="27"/>
      <c r="M158" s="164" t="s">
        <v>1</v>
      </c>
      <c r="N158" s="165" t="s">
        <v>35</v>
      </c>
      <c r="O158" s="148">
        <v>0</v>
      </c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189</v>
      </c>
      <c r="AT158" s="150" t="s">
        <v>186</v>
      </c>
      <c r="AU158" s="150" t="s">
        <v>77</v>
      </c>
      <c r="AY158" s="14" t="s">
        <v>159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4" t="s">
        <v>77</v>
      </c>
      <c r="BK158" s="151">
        <f>ROUND(I158*H158,2)</f>
        <v>0</v>
      </c>
      <c r="BL158" s="14" t="s">
        <v>189</v>
      </c>
      <c r="BM158" s="150" t="s">
        <v>225</v>
      </c>
    </row>
    <row r="159" spans="1:65" s="2" customFormat="1" ht="11.25">
      <c r="A159" s="26"/>
      <c r="B159" s="27"/>
      <c r="C159" s="26"/>
      <c r="D159" s="152" t="s">
        <v>166</v>
      </c>
      <c r="E159" s="26"/>
      <c r="F159" s="153" t="s">
        <v>224</v>
      </c>
      <c r="G159" s="26"/>
      <c r="H159" s="26"/>
      <c r="I159" s="26"/>
      <c r="J159" s="26"/>
      <c r="K159" s="26"/>
      <c r="L159" s="27"/>
      <c r="M159" s="154"/>
      <c r="N159" s="155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166</v>
      </c>
      <c r="AU159" s="14" t="s">
        <v>77</v>
      </c>
    </row>
    <row r="160" spans="1:65" s="2" customFormat="1" ht="16.5" customHeight="1">
      <c r="A160" s="26"/>
      <c r="B160" s="137"/>
      <c r="C160" s="157" t="s">
        <v>226</v>
      </c>
      <c r="D160" s="157" t="s">
        <v>186</v>
      </c>
      <c r="E160" s="158" t="s">
        <v>227</v>
      </c>
      <c r="F160" s="159" t="s">
        <v>228</v>
      </c>
      <c r="G160" s="160" t="s">
        <v>163</v>
      </c>
      <c r="H160" s="161">
        <v>1</v>
      </c>
      <c r="I160" s="162">
        <v>0</v>
      </c>
      <c r="J160" s="162">
        <f>ROUND(I160*H160,2)</f>
        <v>0</v>
      </c>
      <c r="K160" s="163"/>
      <c r="L160" s="27"/>
      <c r="M160" s="164" t="s">
        <v>1</v>
      </c>
      <c r="N160" s="165" t="s">
        <v>35</v>
      </c>
      <c r="O160" s="148">
        <v>0</v>
      </c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189</v>
      </c>
      <c r="AT160" s="150" t="s">
        <v>186</v>
      </c>
      <c r="AU160" s="150" t="s">
        <v>77</v>
      </c>
      <c r="AY160" s="14" t="s">
        <v>159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4" t="s">
        <v>77</v>
      </c>
      <c r="BK160" s="151">
        <f>ROUND(I160*H160,2)</f>
        <v>0</v>
      </c>
      <c r="BL160" s="14" t="s">
        <v>189</v>
      </c>
      <c r="BM160" s="150" t="s">
        <v>229</v>
      </c>
    </row>
    <row r="161" spans="1:65" s="2" customFormat="1" ht="11.25">
      <c r="A161" s="26"/>
      <c r="B161" s="27"/>
      <c r="C161" s="26"/>
      <c r="D161" s="152" t="s">
        <v>166</v>
      </c>
      <c r="E161" s="26"/>
      <c r="F161" s="153" t="s">
        <v>228</v>
      </c>
      <c r="G161" s="26"/>
      <c r="H161" s="26"/>
      <c r="I161" s="26"/>
      <c r="J161" s="26"/>
      <c r="K161" s="26"/>
      <c r="L161" s="27"/>
      <c r="M161" s="154"/>
      <c r="N161" s="155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166</v>
      </c>
      <c r="AU161" s="14" t="s">
        <v>77</v>
      </c>
    </row>
    <row r="162" spans="1:65" s="2" customFormat="1" ht="33" customHeight="1">
      <c r="A162" s="26"/>
      <c r="B162" s="137"/>
      <c r="C162" s="157" t="s">
        <v>230</v>
      </c>
      <c r="D162" s="157" t="s">
        <v>186</v>
      </c>
      <c r="E162" s="158" t="s">
        <v>231</v>
      </c>
      <c r="F162" s="159" t="s">
        <v>232</v>
      </c>
      <c r="G162" s="160" t="s">
        <v>163</v>
      </c>
      <c r="H162" s="161">
        <v>2</v>
      </c>
      <c r="I162" s="162">
        <v>0</v>
      </c>
      <c r="J162" s="162">
        <f>ROUND(I162*H162,2)</f>
        <v>0</v>
      </c>
      <c r="K162" s="163"/>
      <c r="L162" s="27"/>
      <c r="M162" s="164" t="s">
        <v>1</v>
      </c>
      <c r="N162" s="165" t="s">
        <v>35</v>
      </c>
      <c r="O162" s="148">
        <v>0</v>
      </c>
      <c r="P162" s="148">
        <f>O162*H162</f>
        <v>0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189</v>
      </c>
      <c r="AT162" s="150" t="s">
        <v>186</v>
      </c>
      <c r="AU162" s="150" t="s">
        <v>77</v>
      </c>
      <c r="AY162" s="14" t="s">
        <v>159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4" t="s">
        <v>77</v>
      </c>
      <c r="BK162" s="151">
        <f>ROUND(I162*H162,2)</f>
        <v>0</v>
      </c>
      <c r="BL162" s="14" t="s">
        <v>189</v>
      </c>
      <c r="BM162" s="150" t="s">
        <v>233</v>
      </c>
    </row>
    <row r="163" spans="1:65" s="2" customFormat="1" ht="19.5">
      <c r="A163" s="26"/>
      <c r="B163" s="27"/>
      <c r="C163" s="26"/>
      <c r="D163" s="152" t="s">
        <v>166</v>
      </c>
      <c r="E163" s="26"/>
      <c r="F163" s="153" t="s">
        <v>232</v>
      </c>
      <c r="G163" s="26"/>
      <c r="H163" s="26"/>
      <c r="I163" s="26"/>
      <c r="J163" s="26"/>
      <c r="K163" s="26"/>
      <c r="L163" s="27"/>
      <c r="M163" s="154"/>
      <c r="N163" s="155"/>
      <c r="O163" s="52"/>
      <c r="P163" s="52"/>
      <c r="Q163" s="52"/>
      <c r="R163" s="52"/>
      <c r="S163" s="52"/>
      <c r="T163" s="53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4" t="s">
        <v>166</v>
      </c>
      <c r="AU163" s="14" t="s">
        <v>77</v>
      </c>
    </row>
    <row r="164" spans="1:65" s="2" customFormat="1" ht="44.25" customHeight="1">
      <c r="A164" s="26"/>
      <c r="B164" s="137"/>
      <c r="C164" s="138" t="s">
        <v>234</v>
      </c>
      <c r="D164" s="138" t="s">
        <v>160</v>
      </c>
      <c r="E164" s="139" t="s">
        <v>235</v>
      </c>
      <c r="F164" s="140" t="s">
        <v>236</v>
      </c>
      <c r="G164" s="141" t="s">
        <v>163</v>
      </c>
      <c r="H164" s="142">
        <v>1</v>
      </c>
      <c r="I164" s="143">
        <v>0</v>
      </c>
      <c r="J164" s="143">
        <f>ROUND(I164*H164,2)</f>
        <v>0</v>
      </c>
      <c r="K164" s="144"/>
      <c r="L164" s="145"/>
      <c r="M164" s="146" t="s">
        <v>1</v>
      </c>
      <c r="N164" s="147" t="s">
        <v>35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164</v>
      </c>
      <c r="AT164" s="150" t="s">
        <v>160</v>
      </c>
      <c r="AU164" s="150" t="s">
        <v>77</v>
      </c>
      <c r="AY164" s="14" t="s">
        <v>159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4" t="s">
        <v>77</v>
      </c>
      <c r="BK164" s="151">
        <f>ROUND(I164*H164,2)</f>
        <v>0</v>
      </c>
      <c r="BL164" s="14" t="s">
        <v>164</v>
      </c>
      <c r="BM164" s="150" t="s">
        <v>237</v>
      </c>
    </row>
    <row r="165" spans="1:65" s="2" customFormat="1" ht="29.25">
      <c r="A165" s="26"/>
      <c r="B165" s="27"/>
      <c r="C165" s="26"/>
      <c r="D165" s="152" t="s">
        <v>166</v>
      </c>
      <c r="E165" s="26"/>
      <c r="F165" s="153" t="s">
        <v>236</v>
      </c>
      <c r="G165" s="26"/>
      <c r="H165" s="26"/>
      <c r="I165" s="26"/>
      <c r="J165" s="26"/>
      <c r="K165" s="26"/>
      <c r="L165" s="27"/>
      <c r="M165" s="154"/>
      <c r="N165" s="155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166</v>
      </c>
      <c r="AU165" s="14" t="s">
        <v>77</v>
      </c>
    </row>
    <row r="166" spans="1:65" s="2" customFormat="1" ht="33" customHeight="1">
      <c r="A166" s="26"/>
      <c r="B166" s="137"/>
      <c r="C166" s="157" t="s">
        <v>238</v>
      </c>
      <c r="D166" s="157" t="s">
        <v>186</v>
      </c>
      <c r="E166" s="158" t="s">
        <v>239</v>
      </c>
      <c r="F166" s="159" t="s">
        <v>240</v>
      </c>
      <c r="G166" s="160" t="s">
        <v>163</v>
      </c>
      <c r="H166" s="161">
        <v>2</v>
      </c>
      <c r="I166" s="162">
        <v>0</v>
      </c>
      <c r="J166" s="162">
        <f>ROUND(I166*H166,2)</f>
        <v>0</v>
      </c>
      <c r="K166" s="163"/>
      <c r="L166" s="27"/>
      <c r="M166" s="164" t="s">
        <v>1</v>
      </c>
      <c r="N166" s="165" t="s">
        <v>35</v>
      </c>
      <c r="O166" s="148">
        <v>0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189</v>
      </c>
      <c r="AT166" s="150" t="s">
        <v>186</v>
      </c>
      <c r="AU166" s="150" t="s">
        <v>77</v>
      </c>
      <c r="AY166" s="14" t="s">
        <v>159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4" t="s">
        <v>77</v>
      </c>
      <c r="BK166" s="151">
        <f>ROUND(I166*H166,2)</f>
        <v>0</v>
      </c>
      <c r="BL166" s="14" t="s">
        <v>189</v>
      </c>
      <c r="BM166" s="150" t="s">
        <v>241</v>
      </c>
    </row>
    <row r="167" spans="1:65" s="2" customFormat="1" ht="19.5">
      <c r="A167" s="26"/>
      <c r="B167" s="27"/>
      <c r="C167" s="26"/>
      <c r="D167" s="152" t="s">
        <v>166</v>
      </c>
      <c r="E167" s="26"/>
      <c r="F167" s="153" t="s">
        <v>240</v>
      </c>
      <c r="G167" s="26"/>
      <c r="H167" s="26"/>
      <c r="I167" s="26"/>
      <c r="J167" s="26"/>
      <c r="K167" s="26"/>
      <c r="L167" s="27"/>
      <c r="M167" s="154"/>
      <c r="N167" s="155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166</v>
      </c>
      <c r="AU167" s="14" t="s">
        <v>77</v>
      </c>
    </row>
    <row r="168" spans="1:65" s="2" customFormat="1" ht="33" customHeight="1">
      <c r="A168" s="26"/>
      <c r="B168" s="137"/>
      <c r="C168" s="138" t="s">
        <v>242</v>
      </c>
      <c r="D168" s="138" t="s">
        <v>160</v>
      </c>
      <c r="E168" s="139" t="s">
        <v>243</v>
      </c>
      <c r="F168" s="140" t="s">
        <v>244</v>
      </c>
      <c r="G168" s="141" t="s">
        <v>163</v>
      </c>
      <c r="H168" s="142">
        <v>1</v>
      </c>
      <c r="I168" s="143">
        <v>0</v>
      </c>
      <c r="J168" s="143">
        <f>ROUND(I168*H168,2)</f>
        <v>0</v>
      </c>
      <c r="K168" s="144"/>
      <c r="L168" s="145"/>
      <c r="M168" s="146" t="s">
        <v>1</v>
      </c>
      <c r="N168" s="147" t="s">
        <v>35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164</v>
      </c>
      <c r="AT168" s="150" t="s">
        <v>160</v>
      </c>
      <c r="AU168" s="150" t="s">
        <v>77</v>
      </c>
      <c r="AY168" s="14" t="s">
        <v>159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4" t="s">
        <v>77</v>
      </c>
      <c r="BK168" s="151">
        <f>ROUND(I168*H168,2)</f>
        <v>0</v>
      </c>
      <c r="BL168" s="14" t="s">
        <v>164</v>
      </c>
      <c r="BM168" s="150" t="s">
        <v>245</v>
      </c>
    </row>
    <row r="169" spans="1:65" s="2" customFormat="1" ht="19.5">
      <c r="A169" s="26"/>
      <c r="B169" s="27"/>
      <c r="C169" s="26"/>
      <c r="D169" s="152" t="s">
        <v>166</v>
      </c>
      <c r="E169" s="26"/>
      <c r="F169" s="153" t="s">
        <v>244</v>
      </c>
      <c r="G169" s="26"/>
      <c r="H169" s="26"/>
      <c r="I169" s="26"/>
      <c r="J169" s="26"/>
      <c r="K169" s="26"/>
      <c r="L169" s="27"/>
      <c r="M169" s="154"/>
      <c r="N169" s="155"/>
      <c r="O169" s="52"/>
      <c r="P169" s="52"/>
      <c r="Q169" s="52"/>
      <c r="R169" s="52"/>
      <c r="S169" s="52"/>
      <c r="T169" s="53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T169" s="14" t="s">
        <v>166</v>
      </c>
      <c r="AU169" s="14" t="s">
        <v>77</v>
      </c>
    </row>
    <row r="170" spans="1:65" s="2" customFormat="1" ht="24.2" customHeight="1">
      <c r="A170" s="26"/>
      <c r="B170" s="137"/>
      <c r="C170" s="157" t="s">
        <v>7</v>
      </c>
      <c r="D170" s="157" t="s">
        <v>186</v>
      </c>
      <c r="E170" s="158" t="s">
        <v>246</v>
      </c>
      <c r="F170" s="159" t="s">
        <v>247</v>
      </c>
      <c r="G170" s="160" t="s">
        <v>163</v>
      </c>
      <c r="H170" s="161">
        <v>4</v>
      </c>
      <c r="I170" s="162">
        <v>0</v>
      </c>
      <c r="J170" s="162">
        <f>ROUND(I170*H170,2)</f>
        <v>0</v>
      </c>
      <c r="K170" s="163"/>
      <c r="L170" s="27"/>
      <c r="M170" s="164" t="s">
        <v>1</v>
      </c>
      <c r="N170" s="165" t="s">
        <v>35</v>
      </c>
      <c r="O170" s="148">
        <v>0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189</v>
      </c>
      <c r="AT170" s="150" t="s">
        <v>186</v>
      </c>
      <c r="AU170" s="150" t="s">
        <v>77</v>
      </c>
      <c r="AY170" s="14" t="s">
        <v>159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4" t="s">
        <v>77</v>
      </c>
      <c r="BK170" s="151">
        <f>ROUND(I170*H170,2)</f>
        <v>0</v>
      </c>
      <c r="BL170" s="14" t="s">
        <v>189</v>
      </c>
      <c r="BM170" s="150" t="s">
        <v>248</v>
      </c>
    </row>
    <row r="171" spans="1:65" s="2" customFormat="1" ht="19.5">
      <c r="A171" s="26"/>
      <c r="B171" s="27"/>
      <c r="C171" s="26"/>
      <c r="D171" s="152" t="s">
        <v>166</v>
      </c>
      <c r="E171" s="26"/>
      <c r="F171" s="153" t="s">
        <v>247</v>
      </c>
      <c r="G171" s="26"/>
      <c r="H171" s="26"/>
      <c r="I171" s="26"/>
      <c r="J171" s="26"/>
      <c r="K171" s="26"/>
      <c r="L171" s="27"/>
      <c r="M171" s="154"/>
      <c r="N171" s="155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166</v>
      </c>
      <c r="AU171" s="14" t="s">
        <v>77</v>
      </c>
    </row>
    <row r="172" spans="1:65" s="2" customFormat="1" ht="33" customHeight="1">
      <c r="A172" s="26"/>
      <c r="B172" s="137"/>
      <c r="C172" s="138" t="s">
        <v>249</v>
      </c>
      <c r="D172" s="138" t="s">
        <v>160</v>
      </c>
      <c r="E172" s="139" t="s">
        <v>250</v>
      </c>
      <c r="F172" s="140" t="s">
        <v>251</v>
      </c>
      <c r="G172" s="141" t="s">
        <v>163</v>
      </c>
      <c r="H172" s="142">
        <v>1</v>
      </c>
      <c r="I172" s="143">
        <v>0</v>
      </c>
      <c r="J172" s="143">
        <f>ROUND(I172*H172,2)</f>
        <v>0</v>
      </c>
      <c r="K172" s="144"/>
      <c r="L172" s="145"/>
      <c r="M172" s="146" t="s">
        <v>1</v>
      </c>
      <c r="N172" s="147" t="s">
        <v>35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164</v>
      </c>
      <c r="AT172" s="150" t="s">
        <v>160</v>
      </c>
      <c r="AU172" s="150" t="s">
        <v>77</v>
      </c>
      <c r="AY172" s="14" t="s">
        <v>159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4" t="s">
        <v>77</v>
      </c>
      <c r="BK172" s="151">
        <f>ROUND(I172*H172,2)</f>
        <v>0</v>
      </c>
      <c r="BL172" s="14" t="s">
        <v>164</v>
      </c>
      <c r="BM172" s="150" t="s">
        <v>252</v>
      </c>
    </row>
    <row r="173" spans="1:65" s="2" customFormat="1" ht="19.5">
      <c r="A173" s="26"/>
      <c r="B173" s="27"/>
      <c r="C173" s="26"/>
      <c r="D173" s="152" t="s">
        <v>166</v>
      </c>
      <c r="E173" s="26"/>
      <c r="F173" s="153" t="s">
        <v>251</v>
      </c>
      <c r="G173" s="26"/>
      <c r="H173" s="26"/>
      <c r="I173" s="26"/>
      <c r="J173" s="26"/>
      <c r="K173" s="26"/>
      <c r="L173" s="27"/>
      <c r="M173" s="154"/>
      <c r="N173" s="155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166</v>
      </c>
      <c r="AU173" s="14" t="s">
        <v>77</v>
      </c>
    </row>
    <row r="174" spans="1:65" s="2" customFormat="1" ht="49.15" customHeight="1">
      <c r="A174" s="26"/>
      <c r="B174" s="137"/>
      <c r="C174" s="138" t="s">
        <v>253</v>
      </c>
      <c r="D174" s="138" t="s">
        <v>160</v>
      </c>
      <c r="E174" s="139" t="s">
        <v>254</v>
      </c>
      <c r="F174" s="140" t="s">
        <v>255</v>
      </c>
      <c r="G174" s="141" t="s">
        <v>163</v>
      </c>
      <c r="H174" s="142">
        <v>3</v>
      </c>
      <c r="I174" s="143">
        <v>0</v>
      </c>
      <c r="J174" s="143">
        <f>ROUND(I174*H174,2)</f>
        <v>0</v>
      </c>
      <c r="K174" s="144"/>
      <c r="L174" s="145"/>
      <c r="M174" s="146" t="s">
        <v>1</v>
      </c>
      <c r="N174" s="147" t="s">
        <v>35</v>
      </c>
      <c r="O174" s="148">
        <v>0</v>
      </c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164</v>
      </c>
      <c r="AT174" s="150" t="s">
        <v>160</v>
      </c>
      <c r="AU174" s="150" t="s">
        <v>77</v>
      </c>
      <c r="AY174" s="14" t="s">
        <v>159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4" t="s">
        <v>77</v>
      </c>
      <c r="BK174" s="151">
        <f>ROUND(I174*H174,2)</f>
        <v>0</v>
      </c>
      <c r="BL174" s="14" t="s">
        <v>164</v>
      </c>
      <c r="BM174" s="150" t="s">
        <v>256</v>
      </c>
    </row>
    <row r="175" spans="1:65" s="2" customFormat="1" ht="29.25">
      <c r="A175" s="26"/>
      <c r="B175" s="27"/>
      <c r="C175" s="26"/>
      <c r="D175" s="152" t="s">
        <v>166</v>
      </c>
      <c r="E175" s="26"/>
      <c r="F175" s="153" t="s">
        <v>255</v>
      </c>
      <c r="G175" s="26"/>
      <c r="H175" s="26"/>
      <c r="I175" s="26"/>
      <c r="J175" s="26"/>
      <c r="K175" s="26"/>
      <c r="L175" s="27"/>
      <c r="M175" s="154"/>
      <c r="N175" s="155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166</v>
      </c>
      <c r="AU175" s="14" t="s">
        <v>77</v>
      </c>
    </row>
    <row r="176" spans="1:65" s="2" customFormat="1" ht="16.5" customHeight="1">
      <c r="A176" s="26"/>
      <c r="B176" s="137"/>
      <c r="C176" s="157" t="s">
        <v>257</v>
      </c>
      <c r="D176" s="157" t="s">
        <v>186</v>
      </c>
      <c r="E176" s="158" t="s">
        <v>258</v>
      </c>
      <c r="F176" s="159" t="s">
        <v>259</v>
      </c>
      <c r="G176" s="160" t="s">
        <v>163</v>
      </c>
      <c r="H176" s="161">
        <v>2</v>
      </c>
      <c r="I176" s="162">
        <v>0</v>
      </c>
      <c r="J176" s="162">
        <f>ROUND(I176*H176,2)</f>
        <v>0</v>
      </c>
      <c r="K176" s="163"/>
      <c r="L176" s="27"/>
      <c r="M176" s="164" t="s">
        <v>1</v>
      </c>
      <c r="N176" s="165" t="s">
        <v>35</v>
      </c>
      <c r="O176" s="148">
        <v>0</v>
      </c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260</v>
      </c>
      <c r="AT176" s="150" t="s">
        <v>186</v>
      </c>
      <c r="AU176" s="150" t="s">
        <v>77</v>
      </c>
      <c r="AY176" s="14" t="s">
        <v>159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4" t="s">
        <v>77</v>
      </c>
      <c r="BK176" s="151">
        <f>ROUND(I176*H176,2)</f>
        <v>0</v>
      </c>
      <c r="BL176" s="14" t="s">
        <v>260</v>
      </c>
      <c r="BM176" s="150" t="s">
        <v>261</v>
      </c>
    </row>
    <row r="177" spans="1:65" s="2" customFormat="1" ht="11.25">
      <c r="A177" s="26"/>
      <c r="B177" s="27"/>
      <c r="C177" s="26"/>
      <c r="D177" s="152" t="s">
        <v>166</v>
      </c>
      <c r="E177" s="26"/>
      <c r="F177" s="153" t="s">
        <v>259</v>
      </c>
      <c r="G177" s="26"/>
      <c r="H177" s="26"/>
      <c r="I177" s="26"/>
      <c r="J177" s="26"/>
      <c r="K177" s="26"/>
      <c r="L177" s="27"/>
      <c r="M177" s="154"/>
      <c r="N177" s="155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166</v>
      </c>
      <c r="AU177" s="14" t="s">
        <v>77</v>
      </c>
    </row>
    <row r="178" spans="1:65" s="2" customFormat="1" ht="16.5" customHeight="1">
      <c r="A178" s="26"/>
      <c r="B178" s="137"/>
      <c r="C178" s="157" t="s">
        <v>262</v>
      </c>
      <c r="D178" s="157" t="s">
        <v>186</v>
      </c>
      <c r="E178" s="158" t="s">
        <v>263</v>
      </c>
      <c r="F178" s="159" t="s">
        <v>264</v>
      </c>
      <c r="G178" s="160" t="s">
        <v>163</v>
      </c>
      <c r="H178" s="161">
        <v>52</v>
      </c>
      <c r="I178" s="162">
        <v>0</v>
      </c>
      <c r="J178" s="162">
        <f>ROUND(I178*H178,2)</f>
        <v>0</v>
      </c>
      <c r="K178" s="163"/>
      <c r="L178" s="27"/>
      <c r="M178" s="164" t="s">
        <v>1</v>
      </c>
      <c r="N178" s="165" t="s">
        <v>35</v>
      </c>
      <c r="O178" s="148">
        <v>0</v>
      </c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189</v>
      </c>
      <c r="AT178" s="150" t="s">
        <v>186</v>
      </c>
      <c r="AU178" s="150" t="s">
        <v>77</v>
      </c>
      <c r="AY178" s="14" t="s">
        <v>159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4" t="s">
        <v>77</v>
      </c>
      <c r="BK178" s="151">
        <f>ROUND(I178*H178,2)</f>
        <v>0</v>
      </c>
      <c r="BL178" s="14" t="s">
        <v>189</v>
      </c>
      <c r="BM178" s="150" t="s">
        <v>265</v>
      </c>
    </row>
    <row r="179" spans="1:65" s="2" customFormat="1" ht="11.25">
      <c r="A179" s="26"/>
      <c r="B179" s="27"/>
      <c r="C179" s="26"/>
      <c r="D179" s="152" t="s">
        <v>166</v>
      </c>
      <c r="E179" s="26"/>
      <c r="F179" s="153" t="s">
        <v>264</v>
      </c>
      <c r="G179" s="26"/>
      <c r="H179" s="26"/>
      <c r="I179" s="26"/>
      <c r="J179" s="26"/>
      <c r="K179" s="26"/>
      <c r="L179" s="27"/>
      <c r="M179" s="154"/>
      <c r="N179" s="155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166</v>
      </c>
      <c r="AU179" s="14" t="s">
        <v>77</v>
      </c>
    </row>
    <row r="180" spans="1:65" s="2" customFormat="1" ht="21.75" customHeight="1">
      <c r="A180" s="26"/>
      <c r="B180" s="137"/>
      <c r="C180" s="138" t="s">
        <v>266</v>
      </c>
      <c r="D180" s="138" t="s">
        <v>160</v>
      </c>
      <c r="E180" s="139" t="s">
        <v>267</v>
      </c>
      <c r="F180" s="140" t="s">
        <v>268</v>
      </c>
      <c r="G180" s="141" t="s">
        <v>163</v>
      </c>
      <c r="H180" s="142">
        <v>29</v>
      </c>
      <c r="I180" s="143">
        <v>0</v>
      </c>
      <c r="J180" s="143">
        <f>ROUND(I180*H180,2)</f>
        <v>0</v>
      </c>
      <c r="K180" s="144"/>
      <c r="L180" s="145"/>
      <c r="M180" s="146" t="s">
        <v>1</v>
      </c>
      <c r="N180" s="147" t="s">
        <v>35</v>
      </c>
      <c r="O180" s="148">
        <v>0</v>
      </c>
      <c r="P180" s="148">
        <f>O180*H180</f>
        <v>0</v>
      </c>
      <c r="Q180" s="148">
        <v>0</v>
      </c>
      <c r="R180" s="148">
        <f>Q180*H180</f>
        <v>0</v>
      </c>
      <c r="S180" s="148">
        <v>0</v>
      </c>
      <c r="T180" s="149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164</v>
      </c>
      <c r="AT180" s="150" t="s">
        <v>160</v>
      </c>
      <c r="AU180" s="150" t="s">
        <v>77</v>
      </c>
      <c r="AY180" s="14" t="s">
        <v>159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4" t="s">
        <v>77</v>
      </c>
      <c r="BK180" s="151">
        <f>ROUND(I180*H180,2)</f>
        <v>0</v>
      </c>
      <c r="BL180" s="14" t="s">
        <v>164</v>
      </c>
      <c r="BM180" s="150" t="s">
        <v>269</v>
      </c>
    </row>
    <row r="181" spans="1:65" s="2" customFormat="1" ht="11.25">
      <c r="A181" s="26"/>
      <c r="B181" s="27"/>
      <c r="C181" s="26"/>
      <c r="D181" s="152" t="s">
        <v>166</v>
      </c>
      <c r="E181" s="26"/>
      <c r="F181" s="153" t="s">
        <v>268</v>
      </c>
      <c r="G181" s="26"/>
      <c r="H181" s="26"/>
      <c r="I181" s="26"/>
      <c r="J181" s="26"/>
      <c r="K181" s="26"/>
      <c r="L181" s="27"/>
      <c r="M181" s="154"/>
      <c r="N181" s="155"/>
      <c r="O181" s="52"/>
      <c r="P181" s="52"/>
      <c r="Q181" s="52"/>
      <c r="R181" s="52"/>
      <c r="S181" s="52"/>
      <c r="T181" s="53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T181" s="14" t="s">
        <v>166</v>
      </c>
      <c r="AU181" s="14" t="s">
        <v>77</v>
      </c>
    </row>
    <row r="182" spans="1:65" s="2" customFormat="1" ht="21.75" customHeight="1">
      <c r="A182" s="26"/>
      <c r="B182" s="137"/>
      <c r="C182" s="138" t="s">
        <v>270</v>
      </c>
      <c r="D182" s="138" t="s">
        <v>160</v>
      </c>
      <c r="E182" s="139" t="s">
        <v>271</v>
      </c>
      <c r="F182" s="140" t="s">
        <v>272</v>
      </c>
      <c r="G182" s="141" t="s">
        <v>163</v>
      </c>
      <c r="H182" s="142">
        <v>3</v>
      </c>
      <c r="I182" s="143">
        <v>0</v>
      </c>
      <c r="J182" s="143">
        <f>ROUND(I182*H182,2)</f>
        <v>0</v>
      </c>
      <c r="K182" s="144"/>
      <c r="L182" s="145"/>
      <c r="M182" s="146" t="s">
        <v>1</v>
      </c>
      <c r="N182" s="147" t="s">
        <v>35</v>
      </c>
      <c r="O182" s="148">
        <v>0</v>
      </c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164</v>
      </c>
      <c r="AT182" s="150" t="s">
        <v>160</v>
      </c>
      <c r="AU182" s="150" t="s">
        <v>77</v>
      </c>
      <c r="AY182" s="14" t="s">
        <v>159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4" t="s">
        <v>77</v>
      </c>
      <c r="BK182" s="151">
        <f>ROUND(I182*H182,2)</f>
        <v>0</v>
      </c>
      <c r="BL182" s="14" t="s">
        <v>164</v>
      </c>
      <c r="BM182" s="150" t="s">
        <v>273</v>
      </c>
    </row>
    <row r="183" spans="1:65" s="2" customFormat="1" ht="11.25">
      <c r="A183" s="26"/>
      <c r="B183" s="27"/>
      <c r="C183" s="26"/>
      <c r="D183" s="152" t="s">
        <v>166</v>
      </c>
      <c r="E183" s="26"/>
      <c r="F183" s="153" t="s">
        <v>272</v>
      </c>
      <c r="G183" s="26"/>
      <c r="H183" s="26"/>
      <c r="I183" s="26"/>
      <c r="J183" s="26"/>
      <c r="K183" s="26"/>
      <c r="L183" s="27"/>
      <c r="M183" s="154"/>
      <c r="N183" s="155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166</v>
      </c>
      <c r="AU183" s="14" t="s">
        <v>77</v>
      </c>
    </row>
    <row r="184" spans="1:65" s="2" customFormat="1" ht="24.2" customHeight="1">
      <c r="A184" s="26"/>
      <c r="B184" s="137"/>
      <c r="C184" s="138" t="s">
        <v>274</v>
      </c>
      <c r="D184" s="138" t="s">
        <v>160</v>
      </c>
      <c r="E184" s="139" t="s">
        <v>275</v>
      </c>
      <c r="F184" s="140" t="s">
        <v>276</v>
      </c>
      <c r="G184" s="141" t="s">
        <v>163</v>
      </c>
      <c r="H184" s="142">
        <v>1</v>
      </c>
      <c r="I184" s="143">
        <v>0</v>
      </c>
      <c r="J184" s="143">
        <f>ROUND(I184*H184,2)</f>
        <v>0</v>
      </c>
      <c r="K184" s="144"/>
      <c r="L184" s="145"/>
      <c r="M184" s="146" t="s">
        <v>1</v>
      </c>
      <c r="N184" s="147" t="s">
        <v>35</v>
      </c>
      <c r="O184" s="148">
        <v>0</v>
      </c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164</v>
      </c>
      <c r="AT184" s="150" t="s">
        <v>160</v>
      </c>
      <c r="AU184" s="150" t="s">
        <v>77</v>
      </c>
      <c r="AY184" s="14" t="s">
        <v>159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4" t="s">
        <v>77</v>
      </c>
      <c r="BK184" s="151">
        <f>ROUND(I184*H184,2)</f>
        <v>0</v>
      </c>
      <c r="BL184" s="14" t="s">
        <v>164</v>
      </c>
      <c r="BM184" s="150" t="s">
        <v>277</v>
      </c>
    </row>
    <row r="185" spans="1:65" s="2" customFormat="1" ht="11.25">
      <c r="A185" s="26"/>
      <c r="B185" s="27"/>
      <c r="C185" s="26"/>
      <c r="D185" s="152" t="s">
        <v>166</v>
      </c>
      <c r="E185" s="26"/>
      <c r="F185" s="153" t="s">
        <v>276</v>
      </c>
      <c r="G185" s="26"/>
      <c r="H185" s="26"/>
      <c r="I185" s="26"/>
      <c r="J185" s="26"/>
      <c r="K185" s="26"/>
      <c r="L185" s="27"/>
      <c r="M185" s="154"/>
      <c r="N185" s="155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166</v>
      </c>
      <c r="AU185" s="14" t="s">
        <v>77</v>
      </c>
    </row>
    <row r="186" spans="1:65" s="2" customFormat="1" ht="37.9" customHeight="1">
      <c r="A186" s="26"/>
      <c r="B186" s="137"/>
      <c r="C186" s="138" t="s">
        <v>278</v>
      </c>
      <c r="D186" s="138" t="s">
        <v>160</v>
      </c>
      <c r="E186" s="139" t="s">
        <v>279</v>
      </c>
      <c r="F186" s="140" t="s">
        <v>280</v>
      </c>
      <c r="G186" s="141" t="s">
        <v>163</v>
      </c>
      <c r="H186" s="142">
        <v>1</v>
      </c>
      <c r="I186" s="143">
        <v>0</v>
      </c>
      <c r="J186" s="143">
        <f>ROUND(I186*H186,2)</f>
        <v>0</v>
      </c>
      <c r="K186" s="144"/>
      <c r="L186" s="145"/>
      <c r="M186" s="146" t="s">
        <v>1</v>
      </c>
      <c r="N186" s="147" t="s">
        <v>35</v>
      </c>
      <c r="O186" s="148">
        <v>0</v>
      </c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164</v>
      </c>
      <c r="AT186" s="150" t="s">
        <v>160</v>
      </c>
      <c r="AU186" s="150" t="s">
        <v>77</v>
      </c>
      <c r="AY186" s="14" t="s">
        <v>159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4" t="s">
        <v>77</v>
      </c>
      <c r="BK186" s="151">
        <f>ROUND(I186*H186,2)</f>
        <v>0</v>
      </c>
      <c r="BL186" s="14" t="s">
        <v>164</v>
      </c>
      <c r="BM186" s="150" t="s">
        <v>281</v>
      </c>
    </row>
    <row r="187" spans="1:65" s="2" customFormat="1" ht="19.5">
      <c r="A187" s="26"/>
      <c r="B187" s="27"/>
      <c r="C187" s="26"/>
      <c r="D187" s="152" t="s">
        <v>166</v>
      </c>
      <c r="E187" s="26"/>
      <c r="F187" s="153" t="s">
        <v>280</v>
      </c>
      <c r="G187" s="26"/>
      <c r="H187" s="26"/>
      <c r="I187" s="26"/>
      <c r="J187" s="26"/>
      <c r="K187" s="26"/>
      <c r="L187" s="27"/>
      <c r="M187" s="154"/>
      <c r="N187" s="155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4" t="s">
        <v>166</v>
      </c>
      <c r="AU187" s="14" t="s">
        <v>77</v>
      </c>
    </row>
    <row r="188" spans="1:65" s="2" customFormat="1" ht="19.5">
      <c r="A188" s="26"/>
      <c r="B188" s="27"/>
      <c r="C188" s="26"/>
      <c r="D188" s="152" t="s">
        <v>167</v>
      </c>
      <c r="E188" s="26"/>
      <c r="F188" s="156" t="s">
        <v>282</v>
      </c>
      <c r="G188" s="26"/>
      <c r="H188" s="26"/>
      <c r="I188" s="26"/>
      <c r="J188" s="26"/>
      <c r="K188" s="26"/>
      <c r="L188" s="27"/>
      <c r="M188" s="154"/>
      <c r="N188" s="155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167</v>
      </c>
      <c r="AU188" s="14" t="s">
        <v>77</v>
      </c>
    </row>
    <row r="189" spans="1:65" s="2" customFormat="1" ht="37.9" customHeight="1">
      <c r="A189" s="26"/>
      <c r="B189" s="137"/>
      <c r="C189" s="138" t="s">
        <v>283</v>
      </c>
      <c r="D189" s="138" t="s">
        <v>160</v>
      </c>
      <c r="E189" s="139" t="s">
        <v>284</v>
      </c>
      <c r="F189" s="140" t="s">
        <v>285</v>
      </c>
      <c r="G189" s="141" t="s">
        <v>163</v>
      </c>
      <c r="H189" s="142">
        <v>3</v>
      </c>
      <c r="I189" s="143">
        <v>0</v>
      </c>
      <c r="J189" s="143">
        <f>ROUND(I189*H189,2)</f>
        <v>0</v>
      </c>
      <c r="K189" s="144"/>
      <c r="L189" s="145"/>
      <c r="M189" s="146" t="s">
        <v>1</v>
      </c>
      <c r="N189" s="147" t="s">
        <v>35</v>
      </c>
      <c r="O189" s="148">
        <v>0</v>
      </c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164</v>
      </c>
      <c r="AT189" s="150" t="s">
        <v>160</v>
      </c>
      <c r="AU189" s="150" t="s">
        <v>77</v>
      </c>
      <c r="AY189" s="14" t="s">
        <v>159</v>
      </c>
      <c r="BE189" s="151">
        <f>IF(N189="základní",J189,0)</f>
        <v>0</v>
      </c>
      <c r="BF189" s="151">
        <f>IF(N189="snížená",J189,0)</f>
        <v>0</v>
      </c>
      <c r="BG189" s="151">
        <f>IF(N189="zákl. přenesená",J189,0)</f>
        <v>0</v>
      </c>
      <c r="BH189" s="151">
        <f>IF(N189="sníž. přenesená",J189,0)</f>
        <v>0</v>
      </c>
      <c r="BI189" s="151">
        <f>IF(N189="nulová",J189,0)</f>
        <v>0</v>
      </c>
      <c r="BJ189" s="14" t="s">
        <v>77</v>
      </c>
      <c r="BK189" s="151">
        <f>ROUND(I189*H189,2)</f>
        <v>0</v>
      </c>
      <c r="BL189" s="14" t="s">
        <v>164</v>
      </c>
      <c r="BM189" s="150" t="s">
        <v>286</v>
      </c>
    </row>
    <row r="190" spans="1:65" s="2" customFormat="1" ht="19.5">
      <c r="A190" s="26"/>
      <c r="B190" s="27"/>
      <c r="C190" s="26"/>
      <c r="D190" s="152" t="s">
        <v>166</v>
      </c>
      <c r="E190" s="26"/>
      <c r="F190" s="153" t="s">
        <v>285</v>
      </c>
      <c r="G190" s="26"/>
      <c r="H190" s="26"/>
      <c r="I190" s="26"/>
      <c r="J190" s="26"/>
      <c r="K190" s="26"/>
      <c r="L190" s="27"/>
      <c r="M190" s="154"/>
      <c r="N190" s="155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166</v>
      </c>
      <c r="AU190" s="14" t="s">
        <v>77</v>
      </c>
    </row>
    <row r="191" spans="1:65" s="2" customFormat="1" ht="19.5">
      <c r="A191" s="26"/>
      <c r="B191" s="27"/>
      <c r="C191" s="26"/>
      <c r="D191" s="152" t="s">
        <v>167</v>
      </c>
      <c r="E191" s="26"/>
      <c r="F191" s="156" t="s">
        <v>282</v>
      </c>
      <c r="G191" s="26"/>
      <c r="H191" s="26"/>
      <c r="I191" s="26"/>
      <c r="J191" s="26"/>
      <c r="K191" s="26"/>
      <c r="L191" s="27"/>
      <c r="M191" s="154"/>
      <c r="N191" s="155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4" t="s">
        <v>167</v>
      </c>
      <c r="AU191" s="14" t="s">
        <v>77</v>
      </c>
    </row>
    <row r="192" spans="1:65" s="2" customFormat="1" ht="37.9" customHeight="1">
      <c r="A192" s="26"/>
      <c r="B192" s="137"/>
      <c r="C192" s="138" t="s">
        <v>287</v>
      </c>
      <c r="D192" s="138" t="s">
        <v>160</v>
      </c>
      <c r="E192" s="139" t="s">
        <v>288</v>
      </c>
      <c r="F192" s="140" t="s">
        <v>289</v>
      </c>
      <c r="G192" s="141" t="s">
        <v>163</v>
      </c>
      <c r="H192" s="142">
        <v>3</v>
      </c>
      <c r="I192" s="143">
        <v>0</v>
      </c>
      <c r="J192" s="143">
        <f>ROUND(I192*H192,2)</f>
        <v>0</v>
      </c>
      <c r="K192" s="144"/>
      <c r="L192" s="145"/>
      <c r="M192" s="146" t="s">
        <v>1</v>
      </c>
      <c r="N192" s="147" t="s">
        <v>35</v>
      </c>
      <c r="O192" s="148">
        <v>0</v>
      </c>
      <c r="P192" s="148">
        <f>O192*H192</f>
        <v>0</v>
      </c>
      <c r="Q192" s="148">
        <v>0</v>
      </c>
      <c r="R192" s="148">
        <f>Q192*H192</f>
        <v>0</v>
      </c>
      <c r="S192" s="148">
        <v>0</v>
      </c>
      <c r="T192" s="149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164</v>
      </c>
      <c r="AT192" s="150" t="s">
        <v>160</v>
      </c>
      <c r="AU192" s="150" t="s">
        <v>77</v>
      </c>
      <c r="AY192" s="14" t="s">
        <v>159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4" t="s">
        <v>77</v>
      </c>
      <c r="BK192" s="151">
        <f>ROUND(I192*H192,2)</f>
        <v>0</v>
      </c>
      <c r="BL192" s="14" t="s">
        <v>164</v>
      </c>
      <c r="BM192" s="150" t="s">
        <v>290</v>
      </c>
    </row>
    <row r="193" spans="1:65" s="2" customFormat="1" ht="19.5">
      <c r="A193" s="26"/>
      <c r="B193" s="27"/>
      <c r="C193" s="26"/>
      <c r="D193" s="152" t="s">
        <v>166</v>
      </c>
      <c r="E193" s="26"/>
      <c r="F193" s="153" t="s">
        <v>289</v>
      </c>
      <c r="G193" s="26"/>
      <c r="H193" s="26"/>
      <c r="I193" s="26"/>
      <c r="J193" s="26"/>
      <c r="K193" s="26"/>
      <c r="L193" s="27"/>
      <c r="M193" s="154"/>
      <c r="N193" s="155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166</v>
      </c>
      <c r="AU193" s="14" t="s">
        <v>77</v>
      </c>
    </row>
    <row r="194" spans="1:65" s="2" customFormat="1" ht="19.5">
      <c r="A194" s="26"/>
      <c r="B194" s="27"/>
      <c r="C194" s="26"/>
      <c r="D194" s="152" t="s">
        <v>167</v>
      </c>
      <c r="E194" s="26"/>
      <c r="F194" s="156" t="s">
        <v>282</v>
      </c>
      <c r="G194" s="26"/>
      <c r="H194" s="26"/>
      <c r="I194" s="26"/>
      <c r="J194" s="26"/>
      <c r="K194" s="26"/>
      <c r="L194" s="27"/>
      <c r="M194" s="154"/>
      <c r="N194" s="155"/>
      <c r="O194" s="52"/>
      <c r="P194" s="52"/>
      <c r="Q194" s="52"/>
      <c r="R194" s="52"/>
      <c r="S194" s="52"/>
      <c r="T194" s="53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T194" s="14" t="s">
        <v>167</v>
      </c>
      <c r="AU194" s="14" t="s">
        <v>77</v>
      </c>
    </row>
    <row r="195" spans="1:65" s="2" customFormat="1" ht="37.9" customHeight="1">
      <c r="A195" s="26"/>
      <c r="B195" s="137"/>
      <c r="C195" s="138" t="s">
        <v>291</v>
      </c>
      <c r="D195" s="138" t="s">
        <v>160</v>
      </c>
      <c r="E195" s="139" t="s">
        <v>292</v>
      </c>
      <c r="F195" s="140" t="s">
        <v>293</v>
      </c>
      <c r="G195" s="141" t="s">
        <v>163</v>
      </c>
      <c r="H195" s="142">
        <v>6</v>
      </c>
      <c r="I195" s="143">
        <v>0</v>
      </c>
      <c r="J195" s="143">
        <f>ROUND(I195*H195,2)</f>
        <v>0</v>
      </c>
      <c r="K195" s="144"/>
      <c r="L195" s="145"/>
      <c r="M195" s="146" t="s">
        <v>1</v>
      </c>
      <c r="N195" s="147" t="s">
        <v>35</v>
      </c>
      <c r="O195" s="148">
        <v>0</v>
      </c>
      <c r="P195" s="148">
        <f>O195*H195</f>
        <v>0</v>
      </c>
      <c r="Q195" s="148">
        <v>0</v>
      </c>
      <c r="R195" s="148">
        <f>Q195*H195</f>
        <v>0</v>
      </c>
      <c r="S195" s="148">
        <v>0</v>
      </c>
      <c r="T195" s="149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164</v>
      </c>
      <c r="AT195" s="150" t="s">
        <v>160</v>
      </c>
      <c r="AU195" s="150" t="s">
        <v>77</v>
      </c>
      <c r="AY195" s="14" t="s">
        <v>159</v>
      </c>
      <c r="BE195" s="151">
        <f>IF(N195="základní",J195,0)</f>
        <v>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4" t="s">
        <v>77</v>
      </c>
      <c r="BK195" s="151">
        <f>ROUND(I195*H195,2)</f>
        <v>0</v>
      </c>
      <c r="BL195" s="14" t="s">
        <v>164</v>
      </c>
      <c r="BM195" s="150" t="s">
        <v>294</v>
      </c>
    </row>
    <row r="196" spans="1:65" s="2" customFormat="1" ht="19.5">
      <c r="A196" s="26"/>
      <c r="B196" s="27"/>
      <c r="C196" s="26"/>
      <c r="D196" s="152" t="s">
        <v>166</v>
      </c>
      <c r="E196" s="26"/>
      <c r="F196" s="153" t="s">
        <v>293</v>
      </c>
      <c r="G196" s="26"/>
      <c r="H196" s="26"/>
      <c r="I196" s="26"/>
      <c r="J196" s="26"/>
      <c r="K196" s="26"/>
      <c r="L196" s="27"/>
      <c r="M196" s="154"/>
      <c r="N196" s="155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4" t="s">
        <v>166</v>
      </c>
      <c r="AU196" s="14" t="s">
        <v>77</v>
      </c>
    </row>
    <row r="197" spans="1:65" s="2" customFormat="1" ht="19.5">
      <c r="A197" s="26"/>
      <c r="B197" s="27"/>
      <c r="C197" s="26"/>
      <c r="D197" s="152" t="s">
        <v>167</v>
      </c>
      <c r="E197" s="26"/>
      <c r="F197" s="156" t="s">
        <v>282</v>
      </c>
      <c r="G197" s="26"/>
      <c r="H197" s="26"/>
      <c r="I197" s="26"/>
      <c r="J197" s="26"/>
      <c r="K197" s="26"/>
      <c r="L197" s="27"/>
      <c r="M197" s="154"/>
      <c r="N197" s="155"/>
      <c r="O197" s="52"/>
      <c r="P197" s="52"/>
      <c r="Q197" s="52"/>
      <c r="R197" s="52"/>
      <c r="S197" s="52"/>
      <c r="T197" s="53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T197" s="14" t="s">
        <v>167</v>
      </c>
      <c r="AU197" s="14" t="s">
        <v>77</v>
      </c>
    </row>
    <row r="198" spans="1:65" s="2" customFormat="1" ht="37.9" customHeight="1">
      <c r="A198" s="26"/>
      <c r="B198" s="137"/>
      <c r="C198" s="138" t="s">
        <v>295</v>
      </c>
      <c r="D198" s="138" t="s">
        <v>160</v>
      </c>
      <c r="E198" s="139" t="s">
        <v>296</v>
      </c>
      <c r="F198" s="140" t="s">
        <v>297</v>
      </c>
      <c r="G198" s="141" t="s">
        <v>163</v>
      </c>
      <c r="H198" s="142">
        <v>8</v>
      </c>
      <c r="I198" s="143">
        <v>0</v>
      </c>
      <c r="J198" s="143">
        <f>ROUND(I198*H198,2)</f>
        <v>0</v>
      </c>
      <c r="K198" s="144"/>
      <c r="L198" s="145"/>
      <c r="M198" s="146" t="s">
        <v>1</v>
      </c>
      <c r="N198" s="147" t="s">
        <v>35</v>
      </c>
      <c r="O198" s="148">
        <v>0</v>
      </c>
      <c r="P198" s="148">
        <f>O198*H198</f>
        <v>0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164</v>
      </c>
      <c r="AT198" s="150" t="s">
        <v>160</v>
      </c>
      <c r="AU198" s="150" t="s">
        <v>77</v>
      </c>
      <c r="AY198" s="14" t="s">
        <v>159</v>
      </c>
      <c r="BE198" s="151">
        <f>IF(N198="základní",J198,0)</f>
        <v>0</v>
      </c>
      <c r="BF198" s="151">
        <f>IF(N198="snížená",J198,0)</f>
        <v>0</v>
      </c>
      <c r="BG198" s="151">
        <f>IF(N198="zákl. přenesená",J198,0)</f>
        <v>0</v>
      </c>
      <c r="BH198" s="151">
        <f>IF(N198="sníž. přenesená",J198,0)</f>
        <v>0</v>
      </c>
      <c r="BI198" s="151">
        <f>IF(N198="nulová",J198,0)</f>
        <v>0</v>
      </c>
      <c r="BJ198" s="14" t="s">
        <v>77</v>
      </c>
      <c r="BK198" s="151">
        <f>ROUND(I198*H198,2)</f>
        <v>0</v>
      </c>
      <c r="BL198" s="14" t="s">
        <v>164</v>
      </c>
      <c r="BM198" s="150" t="s">
        <v>298</v>
      </c>
    </row>
    <row r="199" spans="1:65" s="2" customFormat="1" ht="19.5">
      <c r="A199" s="26"/>
      <c r="B199" s="27"/>
      <c r="C199" s="26"/>
      <c r="D199" s="152" t="s">
        <v>166</v>
      </c>
      <c r="E199" s="26"/>
      <c r="F199" s="153" t="s">
        <v>297</v>
      </c>
      <c r="G199" s="26"/>
      <c r="H199" s="26"/>
      <c r="I199" s="26"/>
      <c r="J199" s="26"/>
      <c r="K199" s="26"/>
      <c r="L199" s="27"/>
      <c r="M199" s="154"/>
      <c r="N199" s="155"/>
      <c r="O199" s="52"/>
      <c r="P199" s="52"/>
      <c r="Q199" s="52"/>
      <c r="R199" s="52"/>
      <c r="S199" s="52"/>
      <c r="T199" s="53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T199" s="14" t="s">
        <v>166</v>
      </c>
      <c r="AU199" s="14" t="s">
        <v>77</v>
      </c>
    </row>
    <row r="200" spans="1:65" s="2" customFormat="1" ht="19.5">
      <c r="A200" s="26"/>
      <c r="B200" s="27"/>
      <c r="C200" s="26"/>
      <c r="D200" s="152" t="s">
        <v>167</v>
      </c>
      <c r="E200" s="26"/>
      <c r="F200" s="156" t="s">
        <v>282</v>
      </c>
      <c r="G200" s="26"/>
      <c r="H200" s="26"/>
      <c r="I200" s="26"/>
      <c r="J200" s="26"/>
      <c r="K200" s="26"/>
      <c r="L200" s="27"/>
      <c r="M200" s="154"/>
      <c r="N200" s="155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4" t="s">
        <v>167</v>
      </c>
      <c r="AU200" s="14" t="s">
        <v>77</v>
      </c>
    </row>
    <row r="201" spans="1:65" s="2" customFormat="1" ht="37.9" customHeight="1">
      <c r="A201" s="26"/>
      <c r="B201" s="137"/>
      <c r="C201" s="138" t="s">
        <v>299</v>
      </c>
      <c r="D201" s="138" t="s">
        <v>160</v>
      </c>
      <c r="E201" s="139" t="s">
        <v>300</v>
      </c>
      <c r="F201" s="140" t="s">
        <v>301</v>
      </c>
      <c r="G201" s="141" t="s">
        <v>163</v>
      </c>
      <c r="H201" s="142">
        <v>2</v>
      </c>
      <c r="I201" s="143">
        <v>0</v>
      </c>
      <c r="J201" s="143">
        <f>ROUND(I201*H201,2)</f>
        <v>0</v>
      </c>
      <c r="K201" s="144"/>
      <c r="L201" s="145"/>
      <c r="M201" s="146" t="s">
        <v>1</v>
      </c>
      <c r="N201" s="147" t="s">
        <v>35</v>
      </c>
      <c r="O201" s="148">
        <v>0</v>
      </c>
      <c r="P201" s="148">
        <f>O201*H201</f>
        <v>0</v>
      </c>
      <c r="Q201" s="148">
        <v>0</v>
      </c>
      <c r="R201" s="148">
        <f>Q201*H201</f>
        <v>0</v>
      </c>
      <c r="S201" s="148">
        <v>0</v>
      </c>
      <c r="T201" s="149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164</v>
      </c>
      <c r="AT201" s="150" t="s">
        <v>160</v>
      </c>
      <c r="AU201" s="150" t="s">
        <v>77</v>
      </c>
      <c r="AY201" s="14" t="s">
        <v>159</v>
      </c>
      <c r="BE201" s="151">
        <f>IF(N201="základní",J201,0)</f>
        <v>0</v>
      </c>
      <c r="BF201" s="151">
        <f>IF(N201="snížená",J201,0)</f>
        <v>0</v>
      </c>
      <c r="BG201" s="151">
        <f>IF(N201="zákl. přenesená",J201,0)</f>
        <v>0</v>
      </c>
      <c r="BH201" s="151">
        <f>IF(N201="sníž. přenesená",J201,0)</f>
        <v>0</v>
      </c>
      <c r="BI201" s="151">
        <f>IF(N201="nulová",J201,0)</f>
        <v>0</v>
      </c>
      <c r="BJ201" s="14" t="s">
        <v>77</v>
      </c>
      <c r="BK201" s="151">
        <f>ROUND(I201*H201,2)</f>
        <v>0</v>
      </c>
      <c r="BL201" s="14" t="s">
        <v>164</v>
      </c>
      <c r="BM201" s="150" t="s">
        <v>302</v>
      </c>
    </row>
    <row r="202" spans="1:65" s="2" customFormat="1" ht="19.5">
      <c r="A202" s="26"/>
      <c r="B202" s="27"/>
      <c r="C202" s="26"/>
      <c r="D202" s="152" t="s">
        <v>166</v>
      </c>
      <c r="E202" s="26"/>
      <c r="F202" s="153" t="s">
        <v>301</v>
      </c>
      <c r="G202" s="26"/>
      <c r="H202" s="26"/>
      <c r="I202" s="26"/>
      <c r="J202" s="26"/>
      <c r="K202" s="26"/>
      <c r="L202" s="27"/>
      <c r="M202" s="154"/>
      <c r="N202" s="155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4" t="s">
        <v>166</v>
      </c>
      <c r="AU202" s="14" t="s">
        <v>77</v>
      </c>
    </row>
    <row r="203" spans="1:65" s="2" customFormat="1" ht="19.5">
      <c r="A203" s="26"/>
      <c r="B203" s="27"/>
      <c r="C203" s="26"/>
      <c r="D203" s="152" t="s">
        <v>167</v>
      </c>
      <c r="E203" s="26"/>
      <c r="F203" s="156" t="s">
        <v>282</v>
      </c>
      <c r="G203" s="26"/>
      <c r="H203" s="26"/>
      <c r="I203" s="26"/>
      <c r="J203" s="26"/>
      <c r="K203" s="26"/>
      <c r="L203" s="27"/>
      <c r="M203" s="154"/>
      <c r="N203" s="155"/>
      <c r="O203" s="52"/>
      <c r="P203" s="52"/>
      <c r="Q203" s="52"/>
      <c r="R203" s="52"/>
      <c r="S203" s="52"/>
      <c r="T203" s="53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T203" s="14" t="s">
        <v>167</v>
      </c>
      <c r="AU203" s="14" t="s">
        <v>77</v>
      </c>
    </row>
    <row r="204" spans="1:65" s="2" customFormat="1" ht="37.9" customHeight="1">
      <c r="A204" s="26"/>
      <c r="B204" s="137"/>
      <c r="C204" s="138" t="s">
        <v>303</v>
      </c>
      <c r="D204" s="138" t="s">
        <v>160</v>
      </c>
      <c r="E204" s="139" t="s">
        <v>304</v>
      </c>
      <c r="F204" s="140" t="s">
        <v>305</v>
      </c>
      <c r="G204" s="141" t="s">
        <v>163</v>
      </c>
      <c r="H204" s="142">
        <v>6</v>
      </c>
      <c r="I204" s="143">
        <v>0</v>
      </c>
      <c r="J204" s="143">
        <f>ROUND(I204*H204,2)</f>
        <v>0</v>
      </c>
      <c r="K204" s="144"/>
      <c r="L204" s="145"/>
      <c r="M204" s="146" t="s">
        <v>1</v>
      </c>
      <c r="N204" s="147" t="s">
        <v>35</v>
      </c>
      <c r="O204" s="148">
        <v>0</v>
      </c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164</v>
      </c>
      <c r="AT204" s="150" t="s">
        <v>160</v>
      </c>
      <c r="AU204" s="150" t="s">
        <v>77</v>
      </c>
      <c r="AY204" s="14" t="s">
        <v>159</v>
      </c>
      <c r="BE204" s="151">
        <f>IF(N204="základní",J204,0)</f>
        <v>0</v>
      </c>
      <c r="BF204" s="151">
        <f>IF(N204="snížená",J204,0)</f>
        <v>0</v>
      </c>
      <c r="BG204" s="151">
        <f>IF(N204="zákl. přenesená",J204,0)</f>
        <v>0</v>
      </c>
      <c r="BH204" s="151">
        <f>IF(N204="sníž. přenesená",J204,0)</f>
        <v>0</v>
      </c>
      <c r="BI204" s="151">
        <f>IF(N204="nulová",J204,0)</f>
        <v>0</v>
      </c>
      <c r="BJ204" s="14" t="s">
        <v>77</v>
      </c>
      <c r="BK204" s="151">
        <f>ROUND(I204*H204,2)</f>
        <v>0</v>
      </c>
      <c r="BL204" s="14" t="s">
        <v>164</v>
      </c>
      <c r="BM204" s="150" t="s">
        <v>306</v>
      </c>
    </row>
    <row r="205" spans="1:65" s="2" customFormat="1" ht="19.5">
      <c r="A205" s="26"/>
      <c r="B205" s="27"/>
      <c r="C205" s="26"/>
      <c r="D205" s="152" t="s">
        <v>166</v>
      </c>
      <c r="E205" s="26"/>
      <c r="F205" s="153" t="s">
        <v>305</v>
      </c>
      <c r="G205" s="26"/>
      <c r="H205" s="26"/>
      <c r="I205" s="26"/>
      <c r="J205" s="26"/>
      <c r="K205" s="26"/>
      <c r="L205" s="27"/>
      <c r="M205" s="154"/>
      <c r="N205" s="155"/>
      <c r="O205" s="52"/>
      <c r="P205" s="52"/>
      <c r="Q205" s="52"/>
      <c r="R205" s="52"/>
      <c r="S205" s="52"/>
      <c r="T205" s="53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T205" s="14" t="s">
        <v>166</v>
      </c>
      <c r="AU205" s="14" t="s">
        <v>77</v>
      </c>
    </row>
    <row r="206" spans="1:65" s="2" customFormat="1" ht="19.5">
      <c r="A206" s="26"/>
      <c r="B206" s="27"/>
      <c r="C206" s="26"/>
      <c r="D206" s="152" t="s">
        <v>167</v>
      </c>
      <c r="E206" s="26"/>
      <c r="F206" s="156" t="s">
        <v>282</v>
      </c>
      <c r="G206" s="26"/>
      <c r="H206" s="26"/>
      <c r="I206" s="26"/>
      <c r="J206" s="26"/>
      <c r="K206" s="26"/>
      <c r="L206" s="27"/>
      <c r="M206" s="154"/>
      <c r="N206" s="155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4" t="s">
        <v>167</v>
      </c>
      <c r="AU206" s="14" t="s">
        <v>77</v>
      </c>
    </row>
    <row r="207" spans="1:65" s="2" customFormat="1" ht="37.9" customHeight="1">
      <c r="A207" s="26"/>
      <c r="B207" s="137"/>
      <c r="C207" s="138" t="s">
        <v>307</v>
      </c>
      <c r="D207" s="138" t="s">
        <v>160</v>
      </c>
      <c r="E207" s="139" t="s">
        <v>308</v>
      </c>
      <c r="F207" s="140" t="s">
        <v>309</v>
      </c>
      <c r="G207" s="141" t="s">
        <v>163</v>
      </c>
      <c r="H207" s="142">
        <v>1</v>
      </c>
      <c r="I207" s="143">
        <v>0</v>
      </c>
      <c r="J207" s="143">
        <f>ROUND(I207*H207,2)</f>
        <v>0</v>
      </c>
      <c r="K207" s="144"/>
      <c r="L207" s="145"/>
      <c r="M207" s="146" t="s">
        <v>1</v>
      </c>
      <c r="N207" s="147" t="s">
        <v>35</v>
      </c>
      <c r="O207" s="148">
        <v>0</v>
      </c>
      <c r="P207" s="148">
        <f>O207*H207</f>
        <v>0</v>
      </c>
      <c r="Q207" s="148">
        <v>0</v>
      </c>
      <c r="R207" s="148">
        <f>Q207*H207</f>
        <v>0</v>
      </c>
      <c r="S207" s="148">
        <v>0</v>
      </c>
      <c r="T207" s="149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164</v>
      </c>
      <c r="AT207" s="150" t="s">
        <v>160</v>
      </c>
      <c r="AU207" s="150" t="s">
        <v>77</v>
      </c>
      <c r="AY207" s="14" t="s">
        <v>159</v>
      </c>
      <c r="BE207" s="151">
        <f>IF(N207="základní",J207,0)</f>
        <v>0</v>
      </c>
      <c r="BF207" s="151">
        <f>IF(N207="snížená",J207,0)</f>
        <v>0</v>
      </c>
      <c r="BG207" s="151">
        <f>IF(N207="zákl. přenesená",J207,0)</f>
        <v>0</v>
      </c>
      <c r="BH207" s="151">
        <f>IF(N207="sníž. přenesená",J207,0)</f>
        <v>0</v>
      </c>
      <c r="BI207" s="151">
        <f>IF(N207="nulová",J207,0)</f>
        <v>0</v>
      </c>
      <c r="BJ207" s="14" t="s">
        <v>77</v>
      </c>
      <c r="BK207" s="151">
        <f>ROUND(I207*H207,2)</f>
        <v>0</v>
      </c>
      <c r="BL207" s="14" t="s">
        <v>164</v>
      </c>
      <c r="BM207" s="150" t="s">
        <v>310</v>
      </c>
    </row>
    <row r="208" spans="1:65" s="2" customFormat="1" ht="19.5">
      <c r="A208" s="26"/>
      <c r="B208" s="27"/>
      <c r="C208" s="26"/>
      <c r="D208" s="152" t="s">
        <v>166</v>
      </c>
      <c r="E208" s="26"/>
      <c r="F208" s="153" t="s">
        <v>309</v>
      </c>
      <c r="G208" s="26"/>
      <c r="H208" s="26"/>
      <c r="I208" s="26"/>
      <c r="J208" s="26"/>
      <c r="K208" s="26"/>
      <c r="L208" s="27"/>
      <c r="M208" s="154"/>
      <c r="N208" s="155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4" t="s">
        <v>166</v>
      </c>
      <c r="AU208" s="14" t="s">
        <v>77</v>
      </c>
    </row>
    <row r="209" spans="1:65" s="2" customFormat="1" ht="19.5">
      <c r="A209" s="26"/>
      <c r="B209" s="27"/>
      <c r="C209" s="26"/>
      <c r="D209" s="152" t="s">
        <v>167</v>
      </c>
      <c r="E209" s="26"/>
      <c r="F209" s="156" t="s">
        <v>282</v>
      </c>
      <c r="G209" s="26"/>
      <c r="H209" s="26"/>
      <c r="I209" s="26"/>
      <c r="J209" s="26"/>
      <c r="K209" s="26"/>
      <c r="L209" s="27"/>
      <c r="M209" s="154"/>
      <c r="N209" s="155"/>
      <c r="O209" s="52"/>
      <c r="P209" s="52"/>
      <c r="Q209" s="52"/>
      <c r="R209" s="52"/>
      <c r="S209" s="52"/>
      <c r="T209" s="53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T209" s="14" t="s">
        <v>167</v>
      </c>
      <c r="AU209" s="14" t="s">
        <v>77</v>
      </c>
    </row>
    <row r="210" spans="1:65" s="2" customFormat="1" ht="37.9" customHeight="1">
      <c r="A210" s="26"/>
      <c r="B210" s="137"/>
      <c r="C210" s="138" t="s">
        <v>311</v>
      </c>
      <c r="D210" s="138" t="s">
        <v>160</v>
      </c>
      <c r="E210" s="139" t="s">
        <v>312</v>
      </c>
      <c r="F210" s="140" t="s">
        <v>313</v>
      </c>
      <c r="G210" s="141" t="s">
        <v>163</v>
      </c>
      <c r="H210" s="142">
        <v>1</v>
      </c>
      <c r="I210" s="143">
        <v>0</v>
      </c>
      <c r="J210" s="143">
        <f>ROUND(I210*H210,2)</f>
        <v>0</v>
      </c>
      <c r="K210" s="144"/>
      <c r="L210" s="145"/>
      <c r="M210" s="146" t="s">
        <v>1</v>
      </c>
      <c r="N210" s="147" t="s">
        <v>35</v>
      </c>
      <c r="O210" s="148">
        <v>0</v>
      </c>
      <c r="P210" s="148">
        <f>O210*H210</f>
        <v>0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164</v>
      </c>
      <c r="AT210" s="150" t="s">
        <v>160</v>
      </c>
      <c r="AU210" s="150" t="s">
        <v>77</v>
      </c>
      <c r="AY210" s="14" t="s">
        <v>159</v>
      </c>
      <c r="BE210" s="151">
        <f>IF(N210="základní",J210,0)</f>
        <v>0</v>
      </c>
      <c r="BF210" s="151">
        <f>IF(N210="snížená",J210,0)</f>
        <v>0</v>
      </c>
      <c r="BG210" s="151">
        <f>IF(N210="zákl. přenesená",J210,0)</f>
        <v>0</v>
      </c>
      <c r="BH210" s="151">
        <f>IF(N210="sníž. přenesená",J210,0)</f>
        <v>0</v>
      </c>
      <c r="BI210" s="151">
        <f>IF(N210="nulová",J210,0)</f>
        <v>0</v>
      </c>
      <c r="BJ210" s="14" t="s">
        <v>77</v>
      </c>
      <c r="BK210" s="151">
        <f>ROUND(I210*H210,2)</f>
        <v>0</v>
      </c>
      <c r="BL210" s="14" t="s">
        <v>164</v>
      </c>
      <c r="BM210" s="150" t="s">
        <v>314</v>
      </c>
    </row>
    <row r="211" spans="1:65" s="2" customFormat="1" ht="19.5">
      <c r="A211" s="26"/>
      <c r="B211" s="27"/>
      <c r="C211" s="26"/>
      <c r="D211" s="152" t="s">
        <v>166</v>
      </c>
      <c r="E211" s="26"/>
      <c r="F211" s="153" t="s">
        <v>313</v>
      </c>
      <c r="G211" s="26"/>
      <c r="H211" s="26"/>
      <c r="I211" s="26"/>
      <c r="J211" s="26"/>
      <c r="K211" s="26"/>
      <c r="L211" s="27"/>
      <c r="M211" s="154"/>
      <c r="N211" s="155"/>
      <c r="O211" s="52"/>
      <c r="P211" s="52"/>
      <c r="Q211" s="52"/>
      <c r="R211" s="52"/>
      <c r="S211" s="52"/>
      <c r="T211" s="53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T211" s="14" t="s">
        <v>166</v>
      </c>
      <c r="AU211" s="14" t="s">
        <v>77</v>
      </c>
    </row>
    <row r="212" spans="1:65" s="2" customFormat="1" ht="19.5">
      <c r="A212" s="26"/>
      <c r="B212" s="27"/>
      <c r="C212" s="26"/>
      <c r="D212" s="152" t="s">
        <v>167</v>
      </c>
      <c r="E212" s="26"/>
      <c r="F212" s="156" t="s">
        <v>282</v>
      </c>
      <c r="G212" s="26"/>
      <c r="H212" s="26"/>
      <c r="I212" s="26"/>
      <c r="J212" s="26"/>
      <c r="K212" s="26"/>
      <c r="L212" s="27"/>
      <c r="M212" s="154"/>
      <c r="N212" s="155"/>
      <c r="O212" s="52"/>
      <c r="P212" s="52"/>
      <c r="Q212" s="52"/>
      <c r="R212" s="52"/>
      <c r="S212" s="52"/>
      <c r="T212" s="53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T212" s="14" t="s">
        <v>167</v>
      </c>
      <c r="AU212" s="14" t="s">
        <v>77</v>
      </c>
    </row>
    <row r="213" spans="1:65" s="2" customFormat="1" ht="37.9" customHeight="1">
      <c r="A213" s="26"/>
      <c r="B213" s="137"/>
      <c r="C213" s="138" t="s">
        <v>315</v>
      </c>
      <c r="D213" s="138" t="s">
        <v>160</v>
      </c>
      <c r="E213" s="139" t="s">
        <v>316</v>
      </c>
      <c r="F213" s="140" t="s">
        <v>317</v>
      </c>
      <c r="G213" s="141" t="s">
        <v>163</v>
      </c>
      <c r="H213" s="142">
        <v>1</v>
      </c>
      <c r="I213" s="143">
        <v>0</v>
      </c>
      <c r="J213" s="143">
        <f>ROUND(I213*H213,2)</f>
        <v>0</v>
      </c>
      <c r="K213" s="144"/>
      <c r="L213" s="145"/>
      <c r="M213" s="146" t="s">
        <v>1</v>
      </c>
      <c r="N213" s="147" t="s">
        <v>35</v>
      </c>
      <c r="O213" s="148">
        <v>0</v>
      </c>
      <c r="P213" s="148">
        <f>O213*H213</f>
        <v>0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164</v>
      </c>
      <c r="AT213" s="150" t="s">
        <v>160</v>
      </c>
      <c r="AU213" s="150" t="s">
        <v>77</v>
      </c>
      <c r="AY213" s="14" t="s">
        <v>159</v>
      </c>
      <c r="BE213" s="151">
        <f>IF(N213="základní",J213,0)</f>
        <v>0</v>
      </c>
      <c r="BF213" s="151">
        <f>IF(N213="snížená",J213,0)</f>
        <v>0</v>
      </c>
      <c r="BG213" s="151">
        <f>IF(N213="zákl. přenesená",J213,0)</f>
        <v>0</v>
      </c>
      <c r="BH213" s="151">
        <f>IF(N213="sníž. přenesená",J213,0)</f>
        <v>0</v>
      </c>
      <c r="BI213" s="151">
        <f>IF(N213="nulová",J213,0)</f>
        <v>0</v>
      </c>
      <c r="BJ213" s="14" t="s">
        <v>77</v>
      </c>
      <c r="BK213" s="151">
        <f>ROUND(I213*H213,2)</f>
        <v>0</v>
      </c>
      <c r="BL213" s="14" t="s">
        <v>164</v>
      </c>
      <c r="BM213" s="150" t="s">
        <v>318</v>
      </c>
    </row>
    <row r="214" spans="1:65" s="2" customFormat="1" ht="19.5">
      <c r="A214" s="26"/>
      <c r="B214" s="27"/>
      <c r="C214" s="26"/>
      <c r="D214" s="152" t="s">
        <v>166</v>
      </c>
      <c r="E214" s="26"/>
      <c r="F214" s="153" t="s">
        <v>317</v>
      </c>
      <c r="G214" s="26"/>
      <c r="H214" s="26"/>
      <c r="I214" s="26"/>
      <c r="J214" s="26"/>
      <c r="K214" s="26"/>
      <c r="L214" s="27"/>
      <c r="M214" s="154"/>
      <c r="N214" s="155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4" t="s">
        <v>166</v>
      </c>
      <c r="AU214" s="14" t="s">
        <v>77</v>
      </c>
    </row>
    <row r="215" spans="1:65" s="2" customFormat="1" ht="19.5">
      <c r="A215" s="26"/>
      <c r="B215" s="27"/>
      <c r="C215" s="26"/>
      <c r="D215" s="152" t="s">
        <v>167</v>
      </c>
      <c r="E215" s="26"/>
      <c r="F215" s="156" t="s">
        <v>282</v>
      </c>
      <c r="G215" s="26"/>
      <c r="H215" s="26"/>
      <c r="I215" s="26"/>
      <c r="J215" s="26"/>
      <c r="K215" s="26"/>
      <c r="L215" s="27"/>
      <c r="M215" s="154"/>
      <c r="N215" s="155"/>
      <c r="O215" s="52"/>
      <c r="P215" s="52"/>
      <c r="Q215" s="52"/>
      <c r="R215" s="52"/>
      <c r="S215" s="52"/>
      <c r="T215" s="53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T215" s="14" t="s">
        <v>167</v>
      </c>
      <c r="AU215" s="14" t="s">
        <v>77</v>
      </c>
    </row>
    <row r="216" spans="1:65" s="2" customFormat="1" ht="37.9" customHeight="1">
      <c r="A216" s="26"/>
      <c r="B216" s="137"/>
      <c r="C216" s="138" t="s">
        <v>319</v>
      </c>
      <c r="D216" s="138" t="s">
        <v>160</v>
      </c>
      <c r="E216" s="139" t="s">
        <v>320</v>
      </c>
      <c r="F216" s="140" t="s">
        <v>321</v>
      </c>
      <c r="G216" s="141" t="s">
        <v>163</v>
      </c>
      <c r="H216" s="142">
        <v>1</v>
      </c>
      <c r="I216" s="143">
        <v>0</v>
      </c>
      <c r="J216" s="143">
        <f>ROUND(I216*H216,2)</f>
        <v>0</v>
      </c>
      <c r="K216" s="144"/>
      <c r="L216" s="145"/>
      <c r="M216" s="146" t="s">
        <v>1</v>
      </c>
      <c r="N216" s="147" t="s">
        <v>35</v>
      </c>
      <c r="O216" s="148">
        <v>0</v>
      </c>
      <c r="P216" s="148">
        <f>O216*H216</f>
        <v>0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164</v>
      </c>
      <c r="AT216" s="150" t="s">
        <v>160</v>
      </c>
      <c r="AU216" s="150" t="s">
        <v>77</v>
      </c>
      <c r="AY216" s="14" t="s">
        <v>159</v>
      </c>
      <c r="BE216" s="151">
        <f>IF(N216="základní",J216,0)</f>
        <v>0</v>
      </c>
      <c r="BF216" s="151">
        <f>IF(N216="snížená",J216,0)</f>
        <v>0</v>
      </c>
      <c r="BG216" s="151">
        <f>IF(N216="zákl. přenesená",J216,0)</f>
        <v>0</v>
      </c>
      <c r="BH216" s="151">
        <f>IF(N216="sníž. přenesená",J216,0)</f>
        <v>0</v>
      </c>
      <c r="BI216" s="151">
        <f>IF(N216="nulová",J216,0)</f>
        <v>0</v>
      </c>
      <c r="BJ216" s="14" t="s">
        <v>77</v>
      </c>
      <c r="BK216" s="151">
        <f>ROUND(I216*H216,2)</f>
        <v>0</v>
      </c>
      <c r="BL216" s="14" t="s">
        <v>164</v>
      </c>
      <c r="BM216" s="150" t="s">
        <v>322</v>
      </c>
    </row>
    <row r="217" spans="1:65" s="2" customFormat="1" ht="19.5">
      <c r="A217" s="26"/>
      <c r="B217" s="27"/>
      <c r="C217" s="26"/>
      <c r="D217" s="152" t="s">
        <v>166</v>
      </c>
      <c r="E217" s="26"/>
      <c r="F217" s="153" t="s">
        <v>321</v>
      </c>
      <c r="G217" s="26"/>
      <c r="H217" s="26"/>
      <c r="I217" s="26"/>
      <c r="J217" s="26"/>
      <c r="K217" s="26"/>
      <c r="L217" s="27"/>
      <c r="M217" s="154"/>
      <c r="N217" s="155"/>
      <c r="O217" s="52"/>
      <c r="P217" s="52"/>
      <c r="Q217" s="52"/>
      <c r="R217" s="52"/>
      <c r="S217" s="52"/>
      <c r="T217" s="53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T217" s="14" t="s">
        <v>166</v>
      </c>
      <c r="AU217" s="14" t="s">
        <v>77</v>
      </c>
    </row>
    <row r="218" spans="1:65" s="2" customFormat="1" ht="19.5">
      <c r="A218" s="26"/>
      <c r="B218" s="27"/>
      <c r="C218" s="26"/>
      <c r="D218" s="152" t="s">
        <v>167</v>
      </c>
      <c r="E218" s="26"/>
      <c r="F218" s="156" t="s">
        <v>282</v>
      </c>
      <c r="G218" s="26"/>
      <c r="H218" s="26"/>
      <c r="I218" s="26"/>
      <c r="J218" s="26"/>
      <c r="K218" s="26"/>
      <c r="L218" s="27"/>
      <c r="M218" s="154"/>
      <c r="N218" s="155"/>
      <c r="O218" s="52"/>
      <c r="P218" s="52"/>
      <c r="Q218" s="52"/>
      <c r="R218" s="52"/>
      <c r="S218" s="52"/>
      <c r="T218" s="53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T218" s="14" t="s">
        <v>167</v>
      </c>
      <c r="AU218" s="14" t="s">
        <v>77</v>
      </c>
    </row>
    <row r="219" spans="1:65" s="2" customFormat="1" ht="37.9" customHeight="1">
      <c r="A219" s="26"/>
      <c r="B219" s="137"/>
      <c r="C219" s="138" t="s">
        <v>323</v>
      </c>
      <c r="D219" s="138" t="s">
        <v>160</v>
      </c>
      <c r="E219" s="139" t="s">
        <v>324</v>
      </c>
      <c r="F219" s="140" t="s">
        <v>325</v>
      </c>
      <c r="G219" s="141" t="s">
        <v>163</v>
      </c>
      <c r="H219" s="142">
        <v>1</v>
      </c>
      <c r="I219" s="143">
        <v>0</v>
      </c>
      <c r="J219" s="143">
        <f>ROUND(I219*H219,2)</f>
        <v>0</v>
      </c>
      <c r="K219" s="144"/>
      <c r="L219" s="145"/>
      <c r="M219" s="146" t="s">
        <v>1</v>
      </c>
      <c r="N219" s="147" t="s">
        <v>35</v>
      </c>
      <c r="O219" s="148">
        <v>0</v>
      </c>
      <c r="P219" s="148">
        <f>O219*H219</f>
        <v>0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164</v>
      </c>
      <c r="AT219" s="150" t="s">
        <v>160</v>
      </c>
      <c r="AU219" s="150" t="s">
        <v>77</v>
      </c>
      <c r="AY219" s="14" t="s">
        <v>159</v>
      </c>
      <c r="BE219" s="151">
        <f>IF(N219="základní",J219,0)</f>
        <v>0</v>
      </c>
      <c r="BF219" s="151">
        <f>IF(N219="snížená",J219,0)</f>
        <v>0</v>
      </c>
      <c r="BG219" s="151">
        <f>IF(N219="zákl. přenesená",J219,0)</f>
        <v>0</v>
      </c>
      <c r="BH219" s="151">
        <f>IF(N219="sníž. přenesená",J219,0)</f>
        <v>0</v>
      </c>
      <c r="BI219" s="151">
        <f>IF(N219="nulová",J219,0)</f>
        <v>0</v>
      </c>
      <c r="BJ219" s="14" t="s">
        <v>77</v>
      </c>
      <c r="BK219" s="151">
        <f>ROUND(I219*H219,2)</f>
        <v>0</v>
      </c>
      <c r="BL219" s="14" t="s">
        <v>164</v>
      </c>
      <c r="BM219" s="150" t="s">
        <v>326</v>
      </c>
    </row>
    <row r="220" spans="1:65" s="2" customFormat="1" ht="19.5">
      <c r="A220" s="26"/>
      <c r="B220" s="27"/>
      <c r="C220" s="26"/>
      <c r="D220" s="152" t="s">
        <v>166</v>
      </c>
      <c r="E220" s="26"/>
      <c r="F220" s="153" t="s">
        <v>325</v>
      </c>
      <c r="G220" s="26"/>
      <c r="H220" s="26"/>
      <c r="I220" s="26"/>
      <c r="J220" s="26"/>
      <c r="K220" s="26"/>
      <c r="L220" s="27"/>
      <c r="M220" s="154"/>
      <c r="N220" s="155"/>
      <c r="O220" s="52"/>
      <c r="P220" s="52"/>
      <c r="Q220" s="52"/>
      <c r="R220" s="52"/>
      <c r="S220" s="52"/>
      <c r="T220" s="53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T220" s="14" t="s">
        <v>166</v>
      </c>
      <c r="AU220" s="14" t="s">
        <v>77</v>
      </c>
    </row>
    <row r="221" spans="1:65" s="2" customFormat="1" ht="19.5">
      <c r="A221" s="26"/>
      <c r="B221" s="27"/>
      <c r="C221" s="26"/>
      <c r="D221" s="152" t="s">
        <v>167</v>
      </c>
      <c r="E221" s="26"/>
      <c r="F221" s="156" t="s">
        <v>282</v>
      </c>
      <c r="G221" s="26"/>
      <c r="H221" s="26"/>
      <c r="I221" s="26"/>
      <c r="J221" s="26"/>
      <c r="K221" s="26"/>
      <c r="L221" s="27"/>
      <c r="M221" s="154"/>
      <c r="N221" s="155"/>
      <c r="O221" s="52"/>
      <c r="P221" s="52"/>
      <c r="Q221" s="52"/>
      <c r="R221" s="52"/>
      <c r="S221" s="52"/>
      <c r="T221" s="53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T221" s="14" t="s">
        <v>167</v>
      </c>
      <c r="AU221" s="14" t="s">
        <v>77</v>
      </c>
    </row>
    <row r="222" spans="1:65" s="2" customFormat="1" ht="37.9" customHeight="1">
      <c r="A222" s="26"/>
      <c r="B222" s="137"/>
      <c r="C222" s="138" t="s">
        <v>327</v>
      </c>
      <c r="D222" s="138" t="s">
        <v>160</v>
      </c>
      <c r="E222" s="139" t="s">
        <v>328</v>
      </c>
      <c r="F222" s="140" t="s">
        <v>329</v>
      </c>
      <c r="G222" s="141" t="s">
        <v>163</v>
      </c>
      <c r="H222" s="142">
        <v>2</v>
      </c>
      <c r="I222" s="143">
        <v>0</v>
      </c>
      <c r="J222" s="143">
        <f>ROUND(I222*H222,2)</f>
        <v>0</v>
      </c>
      <c r="K222" s="144"/>
      <c r="L222" s="145"/>
      <c r="M222" s="146" t="s">
        <v>1</v>
      </c>
      <c r="N222" s="147" t="s">
        <v>35</v>
      </c>
      <c r="O222" s="148">
        <v>0</v>
      </c>
      <c r="P222" s="148">
        <f>O222*H222</f>
        <v>0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164</v>
      </c>
      <c r="AT222" s="150" t="s">
        <v>160</v>
      </c>
      <c r="AU222" s="150" t="s">
        <v>77</v>
      </c>
      <c r="AY222" s="14" t="s">
        <v>159</v>
      </c>
      <c r="BE222" s="151">
        <f>IF(N222="základní",J222,0)</f>
        <v>0</v>
      </c>
      <c r="BF222" s="151">
        <f>IF(N222="snížená",J222,0)</f>
        <v>0</v>
      </c>
      <c r="BG222" s="151">
        <f>IF(N222="zákl. přenesená",J222,0)</f>
        <v>0</v>
      </c>
      <c r="BH222" s="151">
        <f>IF(N222="sníž. přenesená",J222,0)</f>
        <v>0</v>
      </c>
      <c r="BI222" s="151">
        <f>IF(N222="nulová",J222,0)</f>
        <v>0</v>
      </c>
      <c r="BJ222" s="14" t="s">
        <v>77</v>
      </c>
      <c r="BK222" s="151">
        <f>ROUND(I222*H222,2)</f>
        <v>0</v>
      </c>
      <c r="BL222" s="14" t="s">
        <v>164</v>
      </c>
      <c r="BM222" s="150" t="s">
        <v>330</v>
      </c>
    </row>
    <row r="223" spans="1:65" s="2" customFormat="1" ht="19.5">
      <c r="A223" s="26"/>
      <c r="B223" s="27"/>
      <c r="C223" s="26"/>
      <c r="D223" s="152" t="s">
        <v>166</v>
      </c>
      <c r="E223" s="26"/>
      <c r="F223" s="153" t="s">
        <v>329</v>
      </c>
      <c r="G223" s="26"/>
      <c r="H223" s="26"/>
      <c r="I223" s="26"/>
      <c r="J223" s="26"/>
      <c r="K223" s="26"/>
      <c r="L223" s="27"/>
      <c r="M223" s="154"/>
      <c r="N223" s="155"/>
      <c r="O223" s="52"/>
      <c r="P223" s="52"/>
      <c r="Q223" s="52"/>
      <c r="R223" s="52"/>
      <c r="S223" s="52"/>
      <c r="T223" s="53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T223" s="14" t="s">
        <v>166</v>
      </c>
      <c r="AU223" s="14" t="s">
        <v>77</v>
      </c>
    </row>
    <row r="224" spans="1:65" s="2" customFormat="1" ht="19.5">
      <c r="A224" s="26"/>
      <c r="B224" s="27"/>
      <c r="C224" s="26"/>
      <c r="D224" s="152" t="s">
        <v>167</v>
      </c>
      <c r="E224" s="26"/>
      <c r="F224" s="156" t="s">
        <v>282</v>
      </c>
      <c r="G224" s="26"/>
      <c r="H224" s="26"/>
      <c r="I224" s="26"/>
      <c r="J224" s="26"/>
      <c r="K224" s="26"/>
      <c r="L224" s="27"/>
      <c r="M224" s="154"/>
      <c r="N224" s="155"/>
      <c r="O224" s="52"/>
      <c r="P224" s="52"/>
      <c r="Q224" s="52"/>
      <c r="R224" s="52"/>
      <c r="S224" s="52"/>
      <c r="T224" s="53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T224" s="14" t="s">
        <v>167</v>
      </c>
      <c r="AU224" s="14" t="s">
        <v>77</v>
      </c>
    </row>
    <row r="225" spans="1:65" s="2" customFormat="1" ht="37.9" customHeight="1">
      <c r="A225" s="26"/>
      <c r="B225" s="137"/>
      <c r="C225" s="138" t="s">
        <v>331</v>
      </c>
      <c r="D225" s="138" t="s">
        <v>160</v>
      </c>
      <c r="E225" s="139" t="s">
        <v>332</v>
      </c>
      <c r="F225" s="140" t="s">
        <v>333</v>
      </c>
      <c r="G225" s="141" t="s">
        <v>163</v>
      </c>
      <c r="H225" s="142">
        <v>1</v>
      </c>
      <c r="I225" s="143">
        <v>0</v>
      </c>
      <c r="J225" s="143">
        <f>ROUND(I225*H225,2)</f>
        <v>0</v>
      </c>
      <c r="K225" s="144"/>
      <c r="L225" s="145"/>
      <c r="M225" s="146" t="s">
        <v>1</v>
      </c>
      <c r="N225" s="147" t="s">
        <v>35</v>
      </c>
      <c r="O225" s="148">
        <v>0</v>
      </c>
      <c r="P225" s="148">
        <f>O225*H225</f>
        <v>0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164</v>
      </c>
      <c r="AT225" s="150" t="s">
        <v>160</v>
      </c>
      <c r="AU225" s="150" t="s">
        <v>77</v>
      </c>
      <c r="AY225" s="14" t="s">
        <v>159</v>
      </c>
      <c r="BE225" s="151">
        <f>IF(N225="základní",J225,0)</f>
        <v>0</v>
      </c>
      <c r="BF225" s="151">
        <f>IF(N225="snížená",J225,0)</f>
        <v>0</v>
      </c>
      <c r="BG225" s="151">
        <f>IF(N225="zákl. přenesená",J225,0)</f>
        <v>0</v>
      </c>
      <c r="BH225" s="151">
        <f>IF(N225="sníž. přenesená",J225,0)</f>
        <v>0</v>
      </c>
      <c r="BI225" s="151">
        <f>IF(N225="nulová",J225,0)</f>
        <v>0</v>
      </c>
      <c r="BJ225" s="14" t="s">
        <v>77</v>
      </c>
      <c r="BK225" s="151">
        <f>ROUND(I225*H225,2)</f>
        <v>0</v>
      </c>
      <c r="BL225" s="14" t="s">
        <v>164</v>
      </c>
      <c r="BM225" s="150" t="s">
        <v>334</v>
      </c>
    </row>
    <row r="226" spans="1:65" s="2" customFormat="1" ht="19.5">
      <c r="A226" s="26"/>
      <c r="B226" s="27"/>
      <c r="C226" s="26"/>
      <c r="D226" s="152" t="s">
        <v>166</v>
      </c>
      <c r="E226" s="26"/>
      <c r="F226" s="153" t="s">
        <v>333</v>
      </c>
      <c r="G226" s="26"/>
      <c r="H226" s="26"/>
      <c r="I226" s="26"/>
      <c r="J226" s="26"/>
      <c r="K226" s="26"/>
      <c r="L226" s="27"/>
      <c r="M226" s="154"/>
      <c r="N226" s="155"/>
      <c r="O226" s="52"/>
      <c r="P226" s="52"/>
      <c r="Q226" s="52"/>
      <c r="R226" s="52"/>
      <c r="S226" s="52"/>
      <c r="T226" s="53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T226" s="14" t="s">
        <v>166</v>
      </c>
      <c r="AU226" s="14" t="s">
        <v>77</v>
      </c>
    </row>
    <row r="227" spans="1:65" s="2" customFormat="1" ht="19.5">
      <c r="A227" s="26"/>
      <c r="B227" s="27"/>
      <c r="C227" s="26"/>
      <c r="D227" s="152" t="s">
        <v>167</v>
      </c>
      <c r="E227" s="26"/>
      <c r="F227" s="156" t="s">
        <v>282</v>
      </c>
      <c r="G227" s="26"/>
      <c r="H227" s="26"/>
      <c r="I227" s="26"/>
      <c r="J227" s="26"/>
      <c r="K227" s="26"/>
      <c r="L227" s="27"/>
      <c r="M227" s="154"/>
      <c r="N227" s="155"/>
      <c r="O227" s="52"/>
      <c r="P227" s="52"/>
      <c r="Q227" s="52"/>
      <c r="R227" s="52"/>
      <c r="S227" s="52"/>
      <c r="T227" s="53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T227" s="14" t="s">
        <v>167</v>
      </c>
      <c r="AU227" s="14" t="s">
        <v>77</v>
      </c>
    </row>
    <row r="228" spans="1:65" s="2" customFormat="1" ht="37.9" customHeight="1">
      <c r="A228" s="26"/>
      <c r="B228" s="137"/>
      <c r="C228" s="138" t="s">
        <v>335</v>
      </c>
      <c r="D228" s="138" t="s">
        <v>160</v>
      </c>
      <c r="E228" s="139" t="s">
        <v>336</v>
      </c>
      <c r="F228" s="140" t="s">
        <v>337</v>
      </c>
      <c r="G228" s="141" t="s">
        <v>163</v>
      </c>
      <c r="H228" s="142">
        <v>1</v>
      </c>
      <c r="I228" s="143">
        <v>0</v>
      </c>
      <c r="J228" s="143">
        <f>ROUND(I228*H228,2)</f>
        <v>0</v>
      </c>
      <c r="K228" s="144"/>
      <c r="L228" s="145"/>
      <c r="M228" s="146" t="s">
        <v>1</v>
      </c>
      <c r="N228" s="147" t="s">
        <v>35</v>
      </c>
      <c r="O228" s="148">
        <v>0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164</v>
      </c>
      <c r="AT228" s="150" t="s">
        <v>160</v>
      </c>
      <c r="AU228" s="150" t="s">
        <v>77</v>
      </c>
      <c r="AY228" s="14" t="s">
        <v>159</v>
      </c>
      <c r="BE228" s="151">
        <f>IF(N228="základní",J228,0)</f>
        <v>0</v>
      </c>
      <c r="BF228" s="151">
        <f>IF(N228="snížená",J228,0)</f>
        <v>0</v>
      </c>
      <c r="BG228" s="151">
        <f>IF(N228="zákl. přenesená",J228,0)</f>
        <v>0</v>
      </c>
      <c r="BH228" s="151">
        <f>IF(N228="sníž. přenesená",J228,0)</f>
        <v>0</v>
      </c>
      <c r="BI228" s="151">
        <f>IF(N228="nulová",J228,0)</f>
        <v>0</v>
      </c>
      <c r="BJ228" s="14" t="s">
        <v>77</v>
      </c>
      <c r="BK228" s="151">
        <f>ROUND(I228*H228,2)</f>
        <v>0</v>
      </c>
      <c r="BL228" s="14" t="s">
        <v>164</v>
      </c>
      <c r="BM228" s="150" t="s">
        <v>338</v>
      </c>
    </row>
    <row r="229" spans="1:65" s="2" customFormat="1" ht="19.5">
      <c r="A229" s="26"/>
      <c r="B229" s="27"/>
      <c r="C229" s="26"/>
      <c r="D229" s="152" t="s">
        <v>166</v>
      </c>
      <c r="E229" s="26"/>
      <c r="F229" s="153" t="s">
        <v>337</v>
      </c>
      <c r="G229" s="26"/>
      <c r="H229" s="26"/>
      <c r="I229" s="26"/>
      <c r="J229" s="26"/>
      <c r="K229" s="26"/>
      <c r="L229" s="27"/>
      <c r="M229" s="154"/>
      <c r="N229" s="155"/>
      <c r="O229" s="52"/>
      <c r="P229" s="52"/>
      <c r="Q229" s="52"/>
      <c r="R229" s="52"/>
      <c r="S229" s="52"/>
      <c r="T229" s="53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T229" s="14" t="s">
        <v>166</v>
      </c>
      <c r="AU229" s="14" t="s">
        <v>77</v>
      </c>
    </row>
    <row r="230" spans="1:65" s="2" customFormat="1" ht="19.5">
      <c r="A230" s="26"/>
      <c r="B230" s="27"/>
      <c r="C230" s="26"/>
      <c r="D230" s="152" t="s">
        <v>167</v>
      </c>
      <c r="E230" s="26"/>
      <c r="F230" s="156" t="s">
        <v>282</v>
      </c>
      <c r="G230" s="26"/>
      <c r="H230" s="26"/>
      <c r="I230" s="26"/>
      <c r="J230" s="26"/>
      <c r="K230" s="26"/>
      <c r="L230" s="27"/>
      <c r="M230" s="154"/>
      <c r="N230" s="155"/>
      <c r="O230" s="52"/>
      <c r="P230" s="52"/>
      <c r="Q230" s="52"/>
      <c r="R230" s="52"/>
      <c r="S230" s="52"/>
      <c r="T230" s="53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T230" s="14" t="s">
        <v>167</v>
      </c>
      <c r="AU230" s="14" t="s">
        <v>77</v>
      </c>
    </row>
    <row r="231" spans="1:65" s="2" customFormat="1" ht="33" customHeight="1">
      <c r="A231" s="26"/>
      <c r="B231" s="137"/>
      <c r="C231" s="138" t="s">
        <v>339</v>
      </c>
      <c r="D231" s="138" t="s">
        <v>160</v>
      </c>
      <c r="E231" s="139" t="s">
        <v>340</v>
      </c>
      <c r="F231" s="140" t="s">
        <v>341</v>
      </c>
      <c r="G231" s="141" t="s">
        <v>163</v>
      </c>
      <c r="H231" s="142">
        <v>4</v>
      </c>
      <c r="I231" s="143">
        <v>0</v>
      </c>
      <c r="J231" s="143">
        <f>ROUND(I231*H231,2)</f>
        <v>0</v>
      </c>
      <c r="K231" s="144"/>
      <c r="L231" s="145"/>
      <c r="M231" s="146" t="s">
        <v>1</v>
      </c>
      <c r="N231" s="147" t="s">
        <v>35</v>
      </c>
      <c r="O231" s="148">
        <v>0</v>
      </c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164</v>
      </c>
      <c r="AT231" s="150" t="s">
        <v>160</v>
      </c>
      <c r="AU231" s="150" t="s">
        <v>77</v>
      </c>
      <c r="AY231" s="14" t="s">
        <v>159</v>
      </c>
      <c r="BE231" s="151">
        <f>IF(N231="základní",J231,0)</f>
        <v>0</v>
      </c>
      <c r="BF231" s="151">
        <f>IF(N231="snížená",J231,0)</f>
        <v>0</v>
      </c>
      <c r="BG231" s="151">
        <f>IF(N231="zákl. přenesená",J231,0)</f>
        <v>0</v>
      </c>
      <c r="BH231" s="151">
        <f>IF(N231="sníž. přenesená",J231,0)</f>
        <v>0</v>
      </c>
      <c r="BI231" s="151">
        <f>IF(N231="nulová",J231,0)</f>
        <v>0</v>
      </c>
      <c r="BJ231" s="14" t="s">
        <v>77</v>
      </c>
      <c r="BK231" s="151">
        <f>ROUND(I231*H231,2)</f>
        <v>0</v>
      </c>
      <c r="BL231" s="14" t="s">
        <v>164</v>
      </c>
      <c r="BM231" s="150" t="s">
        <v>342</v>
      </c>
    </row>
    <row r="232" spans="1:65" s="2" customFormat="1" ht="19.5">
      <c r="A232" s="26"/>
      <c r="B232" s="27"/>
      <c r="C232" s="26"/>
      <c r="D232" s="152" t="s">
        <v>166</v>
      </c>
      <c r="E232" s="26"/>
      <c r="F232" s="153" t="s">
        <v>341</v>
      </c>
      <c r="G232" s="26"/>
      <c r="H232" s="26"/>
      <c r="I232" s="26"/>
      <c r="J232" s="26"/>
      <c r="K232" s="26"/>
      <c r="L232" s="27"/>
      <c r="M232" s="154"/>
      <c r="N232" s="155"/>
      <c r="O232" s="52"/>
      <c r="P232" s="52"/>
      <c r="Q232" s="52"/>
      <c r="R232" s="52"/>
      <c r="S232" s="52"/>
      <c r="T232" s="53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T232" s="14" t="s">
        <v>166</v>
      </c>
      <c r="AU232" s="14" t="s">
        <v>77</v>
      </c>
    </row>
    <row r="233" spans="1:65" s="2" customFormat="1" ht="19.5">
      <c r="A233" s="26"/>
      <c r="B233" s="27"/>
      <c r="C233" s="26"/>
      <c r="D233" s="152" t="s">
        <v>167</v>
      </c>
      <c r="E233" s="26"/>
      <c r="F233" s="156" t="s">
        <v>343</v>
      </c>
      <c r="G233" s="26"/>
      <c r="H233" s="26"/>
      <c r="I233" s="26"/>
      <c r="J233" s="26"/>
      <c r="K233" s="26"/>
      <c r="L233" s="27"/>
      <c r="M233" s="154"/>
      <c r="N233" s="155"/>
      <c r="O233" s="52"/>
      <c r="P233" s="52"/>
      <c r="Q233" s="52"/>
      <c r="R233" s="52"/>
      <c r="S233" s="52"/>
      <c r="T233" s="53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T233" s="14" t="s">
        <v>167</v>
      </c>
      <c r="AU233" s="14" t="s">
        <v>77</v>
      </c>
    </row>
    <row r="234" spans="1:65" s="2" customFormat="1" ht="33" customHeight="1">
      <c r="A234" s="26"/>
      <c r="B234" s="137"/>
      <c r="C234" s="138" t="s">
        <v>344</v>
      </c>
      <c r="D234" s="138" t="s">
        <v>160</v>
      </c>
      <c r="E234" s="139" t="s">
        <v>345</v>
      </c>
      <c r="F234" s="140" t="s">
        <v>346</v>
      </c>
      <c r="G234" s="141" t="s">
        <v>163</v>
      </c>
      <c r="H234" s="142">
        <v>1</v>
      </c>
      <c r="I234" s="143">
        <v>0</v>
      </c>
      <c r="J234" s="143">
        <f>ROUND(I234*H234,2)</f>
        <v>0</v>
      </c>
      <c r="K234" s="144"/>
      <c r="L234" s="145"/>
      <c r="M234" s="146" t="s">
        <v>1</v>
      </c>
      <c r="N234" s="147" t="s">
        <v>35</v>
      </c>
      <c r="O234" s="148">
        <v>0</v>
      </c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164</v>
      </c>
      <c r="AT234" s="150" t="s">
        <v>160</v>
      </c>
      <c r="AU234" s="150" t="s">
        <v>77</v>
      </c>
      <c r="AY234" s="14" t="s">
        <v>159</v>
      </c>
      <c r="BE234" s="151">
        <f>IF(N234="základní",J234,0)</f>
        <v>0</v>
      </c>
      <c r="BF234" s="151">
        <f>IF(N234="snížená",J234,0)</f>
        <v>0</v>
      </c>
      <c r="BG234" s="151">
        <f>IF(N234="zákl. přenesená",J234,0)</f>
        <v>0</v>
      </c>
      <c r="BH234" s="151">
        <f>IF(N234="sníž. přenesená",J234,0)</f>
        <v>0</v>
      </c>
      <c r="BI234" s="151">
        <f>IF(N234="nulová",J234,0)</f>
        <v>0</v>
      </c>
      <c r="BJ234" s="14" t="s">
        <v>77</v>
      </c>
      <c r="BK234" s="151">
        <f>ROUND(I234*H234,2)</f>
        <v>0</v>
      </c>
      <c r="BL234" s="14" t="s">
        <v>164</v>
      </c>
      <c r="BM234" s="150" t="s">
        <v>347</v>
      </c>
    </row>
    <row r="235" spans="1:65" s="2" customFormat="1" ht="19.5">
      <c r="A235" s="26"/>
      <c r="B235" s="27"/>
      <c r="C235" s="26"/>
      <c r="D235" s="152" t="s">
        <v>166</v>
      </c>
      <c r="E235" s="26"/>
      <c r="F235" s="153" t="s">
        <v>346</v>
      </c>
      <c r="G235" s="26"/>
      <c r="H235" s="26"/>
      <c r="I235" s="26"/>
      <c r="J235" s="26"/>
      <c r="K235" s="26"/>
      <c r="L235" s="27"/>
      <c r="M235" s="154"/>
      <c r="N235" s="155"/>
      <c r="O235" s="52"/>
      <c r="P235" s="52"/>
      <c r="Q235" s="52"/>
      <c r="R235" s="52"/>
      <c r="S235" s="52"/>
      <c r="T235" s="53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T235" s="14" t="s">
        <v>166</v>
      </c>
      <c r="AU235" s="14" t="s">
        <v>77</v>
      </c>
    </row>
    <row r="236" spans="1:65" s="2" customFormat="1" ht="19.5">
      <c r="A236" s="26"/>
      <c r="B236" s="27"/>
      <c r="C236" s="26"/>
      <c r="D236" s="152" t="s">
        <v>167</v>
      </c>
      <c r="E236" s="26"/>
      <c r="F236" s="156" t="s">
        <v>348</v>
      </c>
      <c r="G236" s="26"/>
      <c r="H236" s="26"/>
      <c r="I236" s="26"/>
      <c r="J236" s="26"/>
      <c r="K236" s="26"/>
      <c r="L236" s="27"/>
      <c r="M236" s="154"/>
      <c r="N236" s="155"/>
      <c r="O236" s="52"/>
      <c r="P236" s="52"/>
      <c r="Q236" s="52"/>
      <c r="R236" s="52"/>
      <c r="S236" s="52"/>
      <c r="T236" s="53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T236" s="14" t="s">
        <v>167</v>
      </c>
      <c r="AU236" s="14" t="s">
        <v>77</v>
      </c>
    </row>
    <row r="237" spans="1:65" s="2" customFormat="1" ht="44.25" customHeight="1">
      <c r="A237" s="26"/>
      <c r="B237" s="137"/>
      <c r="C237" s="138" t="s">
        <v>349</v>
      </c>
      <c r="D237" s="138" t="s">
        <v>160</v>
      </c>
      <c r="E237" s="139" t="s">
        <v>350</v>
      </c>
      <c r="F237" s="140" t="s">
        <v>351</v>
      </c>
      <c r="G237" s="141" t="s">
        <v>163</v>
      </c>
      <c r="H237" s="142">
        <v>2</v>
      </c>
      <c r="I237" s="143">
        <v>0</v>
      </c>
      <c r="J237" s="143">
        <f>ROUND(I237*H237,2)</f>
        <v>0</v>
      </c>
      <c r="K237" s="144"/>
      <c r="L237" s="145"/>
      <c r="M237" s="146" t="s">
        <v>1</v>
      </c>
      <c r="N237" s="147" t="s">
        <v>35</v>
      </c>
      <c r="O237" s="148">
        <v>0</v>
      </c>
      <c r="P237" s="148">
        <f>O237*H237</f>
        <v>0</v>
      </c>
      <c r="Q237" s="148">
        <v>0</v>
      </c>
      <c r="R237" s="148">
        <f>Q237*H237</f>
        <v>0</v>
      </c>
      <c r="S237" s="148">
        <v>0</v>
      </c>
      <c r="T237" s="149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164</v>
      </c>
      <c r="AT237" s="150" t="s">
        <v>160</v>
      </c>
      <c r="AU237" s="150" t="s">
        <v>77</v>
      </c>
      <c r="AY237" s="14" t="s">
        <v>159</v>
      </c>
      <c r="BE237" s="151">
        <f>IF(N237="základní",J237,0)</f>
        <v>0</v>
      </c>
      <c r="BF237" s="151">
        <f>IF(N237="snížená",J237,0)</f>
        <v>0</v>
      </c>
      <c r="BG237" s="151">
        <f>IF(N237="zákl. přenesená",J237,0)</f>
        <v>0</v>
      </c>
      <c r="BH237" s="151">
        <f>IF(N237="sníž. přenesená",J237,0)</f>
        <v>0</v>
      </c>
      <c r="BI237" s="151">
        <f>IF(N237="nulová",J237,0)</f>
        <v>0</v>
      </c>
      <c r="BJ237" s="14" t="s">
        <v>77</v>
      </c>
      <c r="BK237" s="151">
        <f>ROUND(I237*H237,2)</f>
        <v>0</v>
      </c>
      <c r="BL237" s="14" t="s">
        <v>164</v>
      </c>
      <c r="BM237" s="150" t="s">
        <v>352</v>
      </c>
    </row>
    <row r="238" spans="1:65" s="2" customFormat="1" ht="29.25">
      <c r="A238" s="26"/>
      <c r="B238" s="27"/>
      <c r="C238" s="26"/>
      <c r="D238" s="152" t="s">
        <v>166</v>
      </c>
      <c r="E238" s="26"/>
      <c r="F238" s="153" t="s">
        <v>351</v>
      </c>
      <c r="G238" s="26"/>
      <c r="H238" s="26"/>
      <c r="I238" s="26"/>
      <c r="J238" s="26"/>
      <c r="K238" s="26"/>
      <c r="L238" s="27"/>
      <c r="M238" s="154"/>
      <c r="N238" s="155"/>
      <c r="O238" s="52"/>
      <c r="P238" s="52"/>
      <c r="Q238" s="52"/>
      <c r="R238" s="52"/>
      <c r="S238" s="52"/>
      <c r="T238" s="53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T238" s="14" t="s">
        <v>166</v>
      </c>
      <c r="AU238" s="14" t="s">
        <v>77</v>
      </c>
    </row>
    <row r="239" spans="1:65" s="2" customFormat="1" ht="19.5">
      <c r="A239" s="26"/>
      <c r="B239" s="27"/>
      <c r="C239" s="26"/>
      <c r="D239" s="152" t="s">
        <v>167</v>
      </c>
      <c r="E239" s="26"/>
      <c r="F239" s="156" t="s">
        <v>353</v>
      </c>
      <c r="G239" s="26"/>
      <c r="H239" s="26"/>
      <c r="I239" s="26"/>
      <c r="J239" s="26"/>
      <c r="K239" s="26"/>
      <c r="L239" s="27"/>
      <c r="M239" s="154"/>
      <c r="N239" s="155"/>
      <c r="O239" s="52"/>
      <c r="P239" s="52"/>
      <c r="Q239" s="52"/>
      <c r="R239" s="52"/>
      <c r="S239" s="52"/>
      <c r="T239" s="53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T239" s="14" t="s">
        <v>167</v>
      </c>
      <c r="AU239" s="14" t="s">
        <v>77</v>
      </c>
    </row>
    <row r="240" spans="1:65" s="2" customFormat="1" ht="24.2" customHeight="1">
      <c r="A240" s="26"/>
      <c r="B240" s="137"/>
      <c r="C240" s="138" t="s">
        <v>354</v>
      </c>
      <c r="D240" s="138" t="s">
        <v>160</v>
      </c>
      <c r="E240" s="139" t="s">
        <v>355</v>
      </c>
      <c r="F240" s="140" t="s">
        <v>356</v>
      </c>
      <c r="G240" s="141" t="s">
        <v>163</v>
      </c>
      <c r="H240" s="142">
        <v>3</v>
      </c>
      <c r="I240" s="143">
        <v>0</v>
      </c>
      <c r="J240" s="143">
        <f>ROUND(I240*H240,2)</f>
        <v>0</v>
      </c>
      <c r="K240" s="144"/>
      <c r="L240" s="145"/>
      <c r="M240" s="146" t="s">
        <v>1</v>
      </c>
      <c r="N240" s="147" t="s">
        <v>35</v>
      </c>
      <c r="O240" s="148">
        <v>0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164</v>
      </c>
      <c r="AT240" s="150" t="s">
        <v>160</v>
      </c>
      <c r="AU240" s="150" t="s">
        <v>77</v>
      </c>
      <c r="AY240" s="14" t="s">
        <v>159</v>
      </c>
      <c r="BE240" s="151">
        <f>IF(N240="základní",J240,0)</f>
        <v>0</v>
      </c>
      <c r="BF240" s="151">
        <f>IF(N240="snížená",J240,0)</f>
        <v>0</v>
      </c>
      <c r="BG240" s="151">
        <f>IF(N240="zákl. přenesená",J240,0)</f>
        <v>0</v>
      </c>
      <c r="BH240" s="151">
        <f>IF(N240="sníž. přenesená",J240,0)</f>
        <v>0</v>
      </c>
      <c r="BI240" s="151">
        <f>IF(N240="nulová",J240,0)</f>
        <v>0</v>
      </c>
      <c r="BJ240" s="14" t="s">
        <v>77</v>
      </c>
      <c r="BK240" s="151">
        <f>ROUND(I240*H240,2)</f>
        <v>0</v>
      </c>
      <c r="BL240" s="14" t="s">
        <v>164</v>
      </c>
      <c r="BM240" s="150" t="s">
        <v>357</v>
      </c>
    </row>
    <row r="241" spans="1:65" s="2" customFormat="1" ht="19.5">
      <c r="A241" s="26"/>
      <c r="B241" s="27"/>
      <c r="C241" s="26"/>
      <c r="D241" s="152" t="s">
        <v>166</v>
      </c>
      <c r="E241" s="26"/>
      <c r="F241" s="153" t="s">
        <v>356</v>
      </c>
      <c r="G241" s="26"/>
      <c r="H241" s="26"/>
      <c r="I241" s="26"/>
      <c r="J241" s="26"/>
      <c r="K241" s="26"/>
      <c r="L241" s="27"/>
      <c r="M241" s="154"/>
      <c r="N241" s="155"/>
      <c r="O241" s="52"/>
      <c r="P241" s="52"/>
      <c r="Q241" s="52"/>
      <c r="R241" s="52"/>
      <c r="S241" s="52"/>
      <c r="T241" s="53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T241" s="14" t="s">
        <v>166</v>
      </c>
      <c r="AU241" s="14" t="s">
        <v>77</v>
      </c>
    </row>
    <row r="242" spans="1:65" s="2" customFormat="1" ht="19.5">
      <c r="A242" s="26"/>
      <c r="B242" s="27"/>
      <c r="C242" s="26"/>
      <c r="D242" s="152" t="s">
        <v>167</v>
      </c>
      <c r="E242" s="26"/>
      <c r="F242" s="156" t="s">
        <v>358</v>
      </c>
      <c r="G242" s="26"/>
      <c r="H242" s="26"/>
      <c r="I242" s="26"/>
      <c r="J242" s="26"/>
      <c r="K242" s="26"/>
      <c r="L242" s="27"/>
      <c r="M242" s="154"/>
      <c r="N242" s="155"/>
      <c r="O242" s="52"/>
      <c r="P242" s="52"/>
      <c r="Q242" s="52"/>
      <c r="R242" s="52"/>
      <c r="S242" s="52"/>
      <c r="T242" s="53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T242" s="14" t="s">
        <v>167</v>
      </c>
      <c r="AU242" s="14" t="s">
        <v>77</v>
      </c>
    </row>
    <row r="243" spans="1:65" s="2" customFormat="1" ht="44.25" customHeight="1">
      <c r="A243" s="26"/>
      <c r="B243" s="137"/>
      <c r="C243" s="138" t="s">
        <v>359</v>
      </c>
      <c r="D243" s="138" t="s">
        <v>160</v>
      </c>
      <c r="E243" s="139" t="s">
        <v>360</v>
      </c>
      <c r="F243" s="140" t="s">
        <v>361</v>
      </c>
      <c r="G243" s="141" t="s">
        <v>163</v>
      </c>
      <c r="H243" s="142">
        <v>1</v>
      </c>
      <c r="I243" s="143">
        <v>0</v>
      </c>
      <c r="J243" s="143">
        <f>ROUND(I243*H243,2)</f>
        <v>0</v>
      </c>
      <c r="K243" s="144"/>
      <c r="L243" s="145"/>
      <c r="M243" s="146" t="s">
        <v>1</v>
      </c>
      <c r="N243" s="147" t="s">
        <v>35</v>
      </c>
      <c r="O243" s="148">
        <v>0</v>
      </c>
      <c r="P243" s="148">
        <f>O243*H243</f>
        <v>0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164</v>
      </c>
      <c r="AT243" s="150" t="s">
        <v>160</v>
      </c>
      <c r="AU243" s="150" t="s">
        <v>77</v>
      </c>
      <c r="AY243" s="14" t="s">
        <v>159</v>
      </c>
      <c r="BE243" s="151">
        <f>IF(N243="základní",J243,0)</f>
        <v>0</v>
      </c>
      <c r="BF243" s="151">
        <f>IF(N243="snížená",J243,0)</f>
        <v>0</v>
      </c>
      <c r="BG243" s="151">
        <f>IF(N243="zákl. přenesená",J243,0)</f>
        <v>0</v>
      </c>
      <c r="BH243" s="151">
        <f>IF(N243="sníž. přenesená",J243,0)</f>
        <v>0</v>
      </c>
      <c r="BI243" s="151">
        <f>IF(N243="nulová",J243,0)</f>
        <v>0</v>
      </c>
      <c r="BJ243" s="14" t="s">
        <v>77</v>
      </c>
      <c r="BK243" s="151">
        <f>ROUND(I243*H243,2)</f>
        <v>0</v>
      </c>
      <c r="BL243" s="14" t="s">
        <v>164</v>
      </c>
      <c r="BM243" s="150" t="s">
        <v>362</v>
      </c>
    </row>
    <row r="244" spans="1:65" s="2" customFormat="1" ht="29.25">
      <c r="A244" s="26"/>
      <c r="B244" s="27"/>
      <c r="C244" s="26"/>
      <c r="D244" s="152" t="s">
        <v>166</v>
      </c>
      <c r="E244" s="26"/>
      <c r="F244" s="153" t="s">
        <v>361</v>
      </c>
      <c r="G244" s="26"/>
      <c r="H244" s="26"/>
      <c r="I244" s="26"/>
      <c r="J244" s="26"/>
      <c r="K244" s="26"/>
      <c r="L244" s="27"/>
      <c r="M244" s="154"/>
      <c r="N244" s="155"/>
      <c r="O244" s="52"/>
      <c r="P244" s="52"/>
      <c r="Q244" s="52"/>
      <c r="R244" s="52"/>
      <c r="S244" s="52"/>
      <c r="T244" s="53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T244" s="14" t="s">
        <v>166</v>
      </c>
      <c r="AU244" s="14" t="s">
        <v>77</v>
      </c>
    </row>
    <row r="245" spans="1:65" s="2" customFormat="1" ht="19.5">
      <c r="A245" s="26"/>
      <c r="B245" s="27"/>
      <c r="C245" s="26"/>
      <c r="D245" s="152" t="s">
        <v>167</v>
      </c>
      <c r="E245" s="26"/>
      <c r="F245" s="156" t="s">
        <v>363</v>
      </c>
      <c r="G245" s="26"/>
      <c r="H245" s="26"/>
      <c r="I245" s="26"/>
      <c r="J245" s="26"/>
      <c r="K245" s="26"/>
      <c r="L245" s="27"/>
      <c r="M245" s="154"/>
      <c r="N245" s="155"/>
      <c r="O245" s="52"/>
      <c r="P245" s="52"/>
      <c r="Q245" s="52"/>
      <c r="R245" s="52"/>
      <c r="S245" s="52"/>
      <c r="T245" s="53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T245" s="14" t="s">
        <v>167</v>
      </c>
      <c r="AU245" s="14" t="s">
        <v>77</v>
      </c>
    </row>
    <row r="246" spans="1:65" s="2" customFormat="1" ht="16.5" customHeight="1">
      <c r="A246" s="26"/>
      <c r="B246" s="137"/>
      <c r="C246" s="138" t="s">
        <v>364</v>
      </c>
      <c r="D246" s="138" t="s">
        <v>160</v>
      </c>
      <c r="E246" s="139" t="s">
        <v>365</v>
      </c>
      <c r="F246" s="140" t="s">
        <v>366</v>
      </c>
      <c r="G246" s="141" t="s">
        <v>163</v>
      </c>
      <c r="H246" s="142">
        <v>1</v>
      </c>
      <c r="I246" s="143">
        <v>0</v>
      </c>
      <c r="J246" s="143">
        <f>ROUND(I246*H246,2)</f>
        <v>0</v>
      </c>
      <c r="K246" s="144"/>
      <c r="L246" s="145"/>
      <c r="M246" s="146" t="s">
        <v>1</v>
      </c>
      <c r="N246" s="147" t="s">
        <v>35</v>
      </c>
      <c r="O246" s="148">
        <v>0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164</v>
      </c>
      <c r="AT246" s="150" t="s">
        <v>160</v>
      </c>
      <c r="AU246" s="150" t="s">
        <v>77</v>
      </c>
      <c r="AY246" s="14" t="s">
        <v>159</v>
      </c>
      <c r="BE246" s="151">
        <f>IF(N246="základní",J246,0)</f>
        <v>0</v>
      </c>
      <c r="BF246" s="151">
        <f>IF(N246="snížená",J246,0)</f>
        <v>0</v>
      </c>
      <c r="BG246" s="151">
        <f>IF(N246="zákl. přenesená",J246,0)</f>
        <v>0</v>
      </c>
      <c r="BH246" s="151">
        <f>IF(N246="sníž. přenesená",J246,0)</f>
        <v>0</v>
      </c>
      <c r="BI246" s="151">
        <f>IF(N246="nulová",J246,0)</f>
        <v>0</v>
      </c>
      <c r="BJ246" s="14" t="s">
        <v>77</v>
      </c>
      <c r="BK246" s="151">
        <f>ROUND(I246*H246,2)</f>
        <v>0</v>
      </c>
      <c r="BL246" s="14" t="s">
        <v>164</v>
      </c>
      <c r="BM246" s="150" t="s">
        <v>367</v>
      </c>
    </row>
    <row r="247" spans="1:65" s="2" customFormat="1" ht="11.25">
      <c r="A247" s="26"/>
      <c r="B247" s="27"/>
      <c r="C247" s="26"/>
      <c r="D247" s="152" t="s">
        <v>166</v>
      </c>
      <c r="E247" s="26"/>
      <c r="F247" s="153" t="s">
        <v>366</v>
      </c>
      <c r="G247" s="26"/>
      <c r="H247" s="26"/>
      <c r="I247" s="26"/>
      <c r="J247" s="26"/>
      <c r="K247" s="26"/>
      <c r="L247" s="27"/>
      <c r="M247" s="154"/>
      <c r="N247" s="155"/>
      <c r="O247" s="52"/>
      <c r="P247" s="52"/>
      <c r="Q247" s="52"/>
      <c r="R247" s="52"/>
      <c r="S247" s="52"/>
      <c r="T247" s="53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T247" s="14" t="s">
        <v>166</v>
      </c>
      <c r="AU247" s="14" t="s">
        <v>77</v>
      </c>
    </row>
    <row r="248" spans="1:65" s="2" customFormat="1" ht="21.75" customHeight="1">
      <c r="A248" s="26"/>
      <c r="B248" s="137"/>
      <c r="C248" s="138" t="s">
        <v>368</v>
      </c>
      <c r="D248" s="138" t="s">
        <v>160</v>
      </c>
      <c r="E248" s="139" t="s">
        <v>369</v>
      </c>
      <c r="F248" s="140" t="s">
        <v>370</v>
      </c>
      <c r="G248" s="141" t="s">
        <v>163</v>
      </c>
      <c r="H248" s="142">
        <v>11</v>
      </c>
      <c r="I248" s="143">
        <v>0</v>
      </c>
      <c r="J248" s="143">
        <f>ROUND(I248*H248,2)</f>
        <v>0</v>
      </c>
      <c r="K248" s="144"/>
      <c r="L248" s="145"/>
      <c r="M248" s="146" t="s">
        <v>1</v>
      </c>
      <c r="N248" s="147" t="s">
        <v>35</v>
      </c>
      <c r="O248" s="148">
        <v>0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164</v>
      </c>
      <c r="AT248" s="150" t="s">
        <v>160</v>
      </c>
      <c r="AU248" s="150" t="s">
        <v>77</v>
      </c>
      <c r="AY248" s="14" t="s">
        <v>159</v>
      </c>
      <c r="BE248" s="151">
        <f>IF(N248="základní",J248,0)</f>
        <v>0</v>
      </c>
      <c r="BF248" s="151">
        <f>IF(N248="snížená",J248,0)</f>
        <v>0</v>
      </c>
      <c r="BG248" s="151">
        <f>IF(N248="zákl. přenesená",J248,0)</f>
        <v>0</v>
      </c>
      <c r="BH248" s="151">
        <f>IF(N248="sníž. přenesená",J248,0)</f>
        <v>0</v>
      </c>
      <c r="BI248" s="151">
        <f>IF(N248="nulová",J248,0)</f>
        <v>0</v>
      </c>
      <c r="BJ248" s="14" t="s">
        <v>77</v>
      </c>
      <c r="BK248" s="151">
        <f>ROUND(I248*H248,2)</f>
        <v>0</v>
      </c>
      <c r="BL248" s="14" t="s">
        <v>164</v>
      </c>
      <c r="BM248" s="150" t="s">
        <v>371</v>
      </c>
    </row>
    <row r="249" spans="1:65" s="2" customFormat="1" ht="11.25">
      <c r="A249" s="26"/>
      <c r="B249" s="27"/>
      <c r="C249" s="26"/>
      <c r="D249" s="152" t="s">
        <v>166</v>
      </c>
      <c r="E249" s="26"/>
      <c r="F249" s="153" t="s">
        <v>370</v>
      </c>
      <c r="G249" s="26"/>
      <c r="H249" s="26"/>
      <c r="I249" s="26"/>
      <c r="J249" s="26"/>
      <c r="K249" s="26"/>
      <c r="L249" s="27"/>
      <c r="M249" s="154"/>
      <c r="N249" s="155"/>
      <c r="O249" s="52"/>
      <c r="P249" s="52"/>
      <c r="Q249" s="52"/>
      <c r="R249" s="52"/>
      <c r="S249" s="52"/>
      <c r="T249" s="53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T249" s="14" t="s">
        <v>166</v>
      </c>
      <c r="AU249" s="14" t="s">
        <v>77</v>
      </c>
    </row>
    <row r="250" spans="1:65" s="2" customFormat="1" ht="21.75" customHeight="1">
      <c r="A250" s="26"/>
      <c r="B250" s="137"/>
      <c r="C250" s="138" t="s">
        <v>372</v>
      </c>
      <c r="D250" s="138" t="s">
        <v>160</v>
      </c>
      <c r="E250" s="139" t="s">
        <v>373</v>
      </c>
      <c r="F250" s="140" t="s">
        <v>374</v>
      </c>
      <c r="G250" s="141" t="s">
        <v>163</v>
      </c>
      <c r="H250" s="142">
        <v>8</v>
      </c>
      <c r="I250" s="143">
        <v>0</v>
      </c>
      <c r="J250" s="143">
        <f>ROUND(I250*H250,2)</f>
        <v>0</v>
      </c>
      <c r="K250" s="144"/>
      <c r="L250" s="145"/>
      <c r="M250" s="146" t="s">
        <v>1</v>
      </c>
      <c r="N250" s="147" t="s">
        <v>35</v>
      </c>
      <c r="O250" s="148">
        <v>0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164</v>
      </c>
      <c r="AT250" s="150" t="s">
        <v>160</v>
      </c>
      <c r="AU250" s="150" t="s">
        <v>77</v>
      </c>
      <c r="AY250" s="14" t="s">
        <v>159</v>
      </c>
      <c r="BE250" s="151">
        <f>IF(N250="základní",J250,0)</f>
        <v>0</v>
      </c>
      <c r="BF250" s="151">
        <f>IF(N250="snížená",J250,0)</f>
        <v>0</v>
      </c>
      <c r="BG250" s="151">
        <f>IF(N250="zákl. přenesená",J250,0)</f>
        <v>0</v>
      </c>
      <c r="BH250" s="151">
        <f>IF(N250="sníž. přenesená",J250,0)</f>
        <v>0</v>
      </c>
      <c r="BI250" s="151">
        <f>IF(N250="nulová",J250,0)</f>
        <v>0</v>
      </c>
      <c r="BJ250" s="14" t="s">
        <v>77</v>
      </c>
      <c r="BK250" s="151">
        <f>ROUND(I250*H250,2)</f>
        <v>0</v>
      </c>
      <c r="BL250" s="14" t="s">
        <v>164</v>
      </c>
      <c r="BM250" s="150" t="s">
        <v>375</v>
      </c>
    </row>
    <row r="251" spans="1:65" s="2" customFormat="1" ht="11.25">
      <c r="A251" s="26"/>
      <c r="B251" s="27"/>
      <c r="C251" s="26"/>
      <c r="D251" s="152" t="s">
        <v>166</v>
      </c>
      <c r="E251" s="26"/>
      <c r="F251" s="153" t="s">
        <v>374</v>
      </c>
      <c r="G251" s="26"/>
      <c r="H251" s="26"/>
      <c r="I251" s="26"/>
      <c r="J251" s="26"/>
      <c r="K251" s="26"/>
      <c r="L251" s="27"/>
      <c r="M251" s="154"/>
      <c r="N251" s="155"/>
      <c r="O251" s="52"/>
      <c r="P251" s="52"/>
      <c r="Q251" s="52"/>
      <c r="R251" s="52"/>
      <c r="S251" s="52"/>
      <c r="T251" s="53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T251" s="14" t="s">
        <v>166</v>
      </c>
      <c r="AU251" s="14" t="s">
        <v>77</v>
      </c>
    </row>
    <row r="252" spans="1:65" s="2" customFormat="1" ht="16.5" customHeight="1">
      <c r="A252" s="26"/>
      <c r="B252" s="137"/>
      <c r="C252" s="157" t="s">
        <v>376</v>
      </c>
      <c r="D252" s="157" t="s">
        <v>186</v>
      </c>
      <c r="E252" s="158" t="s">
        <v>377</v>
      </c>
      <c r="F252" s="159" t="s">
        <v>378</v>
      </c>
      <c r="G252" s="160" t="s">
        <v>163</v>
      </c>
      <c r="H252" s="161">
        <v>4</v>
      </c>
      <c r="I252" s="162">
        <v>0</v>
      </c>
      <c r="J252" s="162">
        <f>ROUND(I252*H252,2)</f>
        <v>0</v>
      </c>
      <c r="K252" s="163"/>
      <c r="L252" s="27"/>
      <c r="M252" s="164" t="s">
        <v>1</v>
      </c>
      <c r="N252" s="165" t="s">
        <v>35</v>
      </c>
      <c r="O252" s="148">
        <v>0</v>
      </c>
      <c r="P252" s="148">
        <f>O252*H252</f>
        <v>0</v>
      </c>
      <c r="Q252" s="148">
        <v>0</v>
      </c>
      <c r="R252" s="148">
        <f>Q252*H252</f>
        <v>0</v>
      </c>
      <c r="S252" s="148">
        <v>0</v>
      </c>
      <c r="T252" s="149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0" t="s">
        <v>189</v>
      </c>
      <c r="AT252" s="150" t="s">
        <v>186</v>
      </c>
      <c r="AU252" s="150" t="s">
        <v>77</v>
      </c>
      <c r="AY252" s="14" t="s">
        <v>159</v>
      </c>
      <c r="BE252" s="151">
        <f>IF(N252="základní",J252,0)</f>
        <v>0</v>
      </c>
      <c r="BF252" s="151">
        <f>IF(N252="snížená",J252,0)</f>
        <v>0</v>
      </c>
      <c r="BG252" s="151">
        <f>IF(N252="zákl. přenesená",J252,0)</f>
        <v>0</v>
      </c>
      <c r="BH252" s="151">
        <f>IF(N252="sníž. přenesená",J252,0)</f>
        <v>0</v>
      </c>
      <c r="BI252" s="151">
        <f>IF(N252="nulová",J252,0)</f>
        <v>0</v>
      </c>
      <c r="BJ252" s="14" t="s">
        <v>77</v>
      </c>
      <c r="BK252" s="151">
        <f>ROUND(I252*H252,2)</f>
        <v>0</v>
      </c>
      <c r="BL252" s="14" t="s">
        <v>189</v>
      </c>
      <c r="BM252" s="150" t="s">
        <v>379</v>
      </c>
    </row>
    <row r="253" spans="1:65" s="2" customFormat="1" ht="11.25">
      <c r="A253" s="26"/>
      <c r="B253" s="27"/>
      <c r="C253" s="26"/>
      <c r="D253" s="152" t="s">
        <v>166</v>
      </c>
      <c r="E253" s="26"/>
      <c r="F253" s="153" t="s">
        <v>378</v>
      </c>
      <c r="G253" s="26"/>
      <c r="H253" s="26"/>
      <c r="I253" s="26"/>
      <c r="J253" s="26"/>
      <c r="K253" s="26"/>
      <c r="L253" s="27"/>
      <c r="M253" s="154"/>
      <c r="N253" s="155"/>
      <c r="O253" s="52"/>
      <c r="P253" s="52"/>
      <c r="Q253" s="52"/>
      <c r="R253" s="52"/>
      <c r="S253" s="52"/>
      <c r="T253" s="53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T253" s="14" t="s">
        <v>166</v>
      </c>
      <c r="AU253" s="14" t="s">
        <v>77</v>
      </c>
    </row>
    <row r="254" spans="1:65" s="2" customFormat="1" ht="16.5" customHeight="1">
      <c r="A254" s="26"/>
      <c r="B254" s="137"/>
      <c r="C254" s="157" t="s">
        <v>380</v>
      </c>
      <c r="D254" s="157" t="s">
        <v>186</v>
      </c>
      <c r="E254" s="158" t="s">
        <v>381</v>
      </c>
      <c r="F254" s="159" t="s">
        <v>382</v>
      </c>
      <c r="G254" s="160" t="s">
        <v>163</v>
      </c>
      <c r="H254" s="161">
        <v>2</v>
      </c>
      <c r="I254" s="162">
        <v>0</v>
      </c>
      <c r="J254" s="162">
        <f>ROUND(I254*H254,2)</f>
        <v>0</v>
      </c>
      <c r="K254" s="163"/>
      <c r="L254" s="27"/>
      <c r="M254" s="164" t="s">
        <v>1</v>
      </c>
      <c r="N254" s="165" t="s">
        <v>35</v>
      </c>
      <c r="O254" s="148">
        <v>0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189</v>
      </c>
      <c r="AT254" s="150" t="s">
        <v>186</v>
      </c>
      <c r="AU254" s="150" t="s">
        <v>77</v>
      </c>
      <c r="AY254" s="14" t="s">
        <v>159</v>
      </c>
      <c r="BE254" s="151">
        <f>IF(N254="základní",J254,0)</f>
        <v>0</v>
      </c>
      <c r="BF254" s="151">
        <f>IF(N254="snížená",J254,0)</f>
        <v>0</v>
      </c>
      <c r="BG254" s="151">
        <f>IF(N254="zákl. přenesená",J254,0)</f>
        <v>0</v>
      </c>
      <c r="BH254" s="151">
        <f>IF(N254="sníž. přenesená",J254,0)</f>
        <v>0</v>
      </c>
      <c r="BI254" s="151">
        <f>IF(N254="nulová",J254,0)</f>
        <v>0</v>
      </c>
      <c r="BJ254" s="14" t="s">
        <v>77</v>
      </c>
      <c r="BK254" s="151">
        <f>ROUND(I254*H254,2)</f>
        <v>0</v>
      </c>
      <c r="BL254" s="14" t="s">
        <v>189</v>
      </c>
      <c r="BM254" s="150" t="s">
        <v>383</v>
      </c>
    </row>
    <row r="255" spans="1:65" s="2" customFormat="1" ht="11.25">
      <c r="A255" s="26"/>
      <c r="B255" s="27"/>
      <c r="C255" s="26"/>
      <c r="D255" s="152" t="s">
        <v>166</v>
      </c>
      <c r="E255" s="26"/>
      <c r="F255" s="153" t="s">
        <v>382</v>
      </c>
      <c r="G255" s="26"/>
      <c r="H255" s="26"/>
      <c r="I255" s="26"/>
      <c r="J255" s="26"/>
      <c r="K255" s="26"/>
      <c r="L255" s="27"/>
      <c r="M255" s="154"/>
      <c r="N255" s="155"/>
      <c r="O255" s="52"/>
      <c r="P255" s="52"/>
      <c r="Q255" s="52"/>
      <c r="R255" s="52"/>
      <c r="S255" s="52"/>
      <c r="T255" s="53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T255" s="14" t="s">
        <v>166</v>
      </c>
      <c r="AU255" s="14" t="s">
        <v>77</v>
      </c>
    </row>
    <row r="256" spans="1:65" s="2" customFormat="1" ht="24.2" customHeight="1">
      <c r="A256" s="26"/>
      <c r="B256" s="137"/>
      <c r="C256" s="138" t="s">
        <v>384</v>
      </c>
      <c r="D256" s="138" t="s">
        <v>160</v>
      </c>
      <c r="E256" s="139" t="s">
        <v>385</v>
      </c>
      <c r="F256" s="140" t="s">
        <v>386</v>
      </c>
      <c r="G256" s="141" t="s">
        <v>163</v>
      </c>
      <c r="H256" s="142">
        <v>1</v>
      </c>
      <c r="I256" s="143">
        <v>0</v>
      </c>
      <c r="J256" s="143">
        <f>ROUND(I256*H256,2)</f>
        <v>0</v>
      </c>
      <c r="K256" s="144"/>
      <c r="L256" s="145"/>
      <c r="M256" s="146" t="s">
        <v>1</v>
      </c>
      <c r="N256" s="147" t="s">
        <v>35</v>
      </c>
      <c r="O256" s="148">
        <v>0</v>
      </c>
      <c r="P256" s="148">
        <f>O256*H256</f>
        <v>0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164</v>
      </c>
      <c r="AT256" s="150" t="s">
        <v>160</v>
      </c>
      <c r="AU256" s="150" t="s">
        <v>77</v>
      </c>
      <c r="AY256" s="14" t="s">
        <v>159</v>
      </c>
      <c r="BE256" s="151">
        <f>IF(N256="základní",J256,0)</f>
        <v>0</v>
      </c>
      <c r="BF256" s="151">
        <f>IF(N256="snížená",J256,0)</f>
        <v>0</v>
      </c>
      <c r="BG256" s="151">
        <f>IF(N256="zákl. přenesená",J256,0)</f>
        <v>0</v>
      </c>
      <c r="BH256" s="151">
        <f>IF(N256="sníž. přenesená",J256,0)</f>
        <v>0</v>
      </c>
      <c r="BI256" s="151">
        <f>IF(N256="nulová",J256,0)</f>
        <v>0</v>
      </c>
      <c r="BJ256" s="14" t="s">
        <v>77</v>
      </c>
      <c r="BK256" s="151">
        <f>ROUND(I256*H256,2)</f>
        <v>0</v>
      </c>
      <c r="BL256" s="14" t="s">
        <v>164</v>
      </c>
      <c r="BM256" s="150" t="s">
        <v>387</v>
      </c>
    </row>
    <row r="257" spans="1:65" s="2" customFormat="1" ht="19.5">
      <c r="A257" s="26"/>
      <c r="B257" s="27"/>
      <c r="C257" s="26"/>
      <c r="D257" s="152" t="s">
        <v>166</v>
      </c>
      <c r="E257" s="26"/>
      <c r="F257" s="153" t="s">
        <v>386</v>
      </c>
      <c r="G257" s="26"/>
      <c r="H257" s="26"/>
      <c r="I257" s="26"/>
      <c r="J257" s="26"/>
      <c r="K257" s="26"/>
      <c r="L257" s="27"/>
      <c r="M257" s="154"/>
      <c r="N257" s="155"/>
      <c r="O257" s="52"/>
      <c r="P257" s="52"/>
      <c r="Q257" s="52"/>
      <c r="R257" s="52"/>
      <c r="S257" s="52"/>
      <c r="T257" s="53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T257" s="14" t="s">
        <v>166</v>
      </c>
      <c r="AU257" s="14" t="s">
        <v>77</v>
      </c>
    </row>
    <row r="258" spans="1:65" s="2" customFormat="1" ht="16.5" customHeight="1">
      <c r="A258" s="26"/>
      <c r="B258" s="137"/>
      <c r="C258" s="157" t="s">
        <v>388</v>
      </c>
      <c r="D258" s="157" t="s">
        <v>186</v>
      </c>
      <c r="E258" s="158" t="s">
        <v>389</v>
      </c>
      <c r="F258" s="159" t="s">
        <v>390</v>
      </c>
      <c r="G258" s="160" t="s">
        <v>163</v>
      </c>
      <c r="H258" s="161">
        <v>1</v>
      </c>
      <c r="I258" s="162">
        <v>0</v>
      </c>
      <c r="J258" s="162">
        <f>ROUND(I258*H258,2)</f>
        <v>0</v>
      </c>
      <c r="K258" s="163"/>
      <c r="L258" s="27"/>
      <c r="M258" s="164" t="s">
        <v>1</v>
      </c>
      <c r="N258" s="165" t="s">
        <v>35</v>
      </c>
      <c r="O258" s="148">
        <v>0</v>
      </c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189</v>
      </c>
      <c r="AT258" s="150" t="s">
        <v>186</v>
      </c>
      <c r="AU258" s="150" t="s">
        <v>77</v>
      </c>
      <c r="AY258" s="14" t="s">
        <v>159</v>
      </c>
      <c r="BE258" s="151">
        <f>IF(N258="základní",J258,0)</f>
        <v>0</v>
      </c>
      <c r="BF258" s="151">
        <f>IF(N258="snížená",J258,0)</f>
        <v>0</v>
      </c>
      <c r="BG258" s="151">
        <f>IF(N258="zákl. přenesená",J258,0)</f>
        <v>0</v>
      </c>
      <c r="BH258" s="151">
        <f>IF(N258="sníž. přenesená",J258,0)</f>
        <v>0</v>
      </c>
      <c r="BI258" s="151">
        <f>IF(N258="nulová",J258,0)</f>
        <v>0</v>
      </c>
      <c r="BJ258" s="14" t="s">
        <v>77</v>
      </c>
      <c r="BK258" s="151">
        <f>ROUND(I258*H258,2)</f>
        <v>0</v>
      </c>
      <c r="BL258" s="14" t="s">
        <v>189</v>
      </c>
      <c r="BM258" s="150" t="s">
        <v>391</v>
      </c>
    </row>
    <row r="259" spans="1:65" s="2" customFormat="1" ht="11.25">
      <c r="A259" s="26"/>
      <c r="B259" s="27"/>
      <c r="C259" s="26"/>
      <c r="D259" s="152" t="s">
        <v>166</v>
      </c>
      <c r="E259" s="26"/>
      <c r="F259" s="153" t="s">
        <v>390</v>
      </c>
      <c r="G259" s="26"/>
      <c r="H259" s="26"/>
      <c r="I259" s="26"/>
      <c r="J259" s="26"/>
      <c r="K259" s="26"/>
      <c r="L259" s="27"/>
      <c r="M259" s="154"/>
      <c r="N259" s="155"/>
      <c r="O259" s="52"/>
      <c r="P259" s="52"/>
      <c r="Q259" s="52"/>
      <c r="R259" s="52"/>
      <c r="S259" s="52"/>
      <c r="T259" s="53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T259" s="14" t="s">
        <v>166</v>
      </c>
      <c r="AU259" s="14" t="s">
        <v>77</v>
      </c>
    </row>
    <row r="260" spans="1:65" s="2" customFormat="1" ht="37.9" customHeight="1">
      <c r="A260" s="26"/>
      <c r="B260" s="137"/>
      <c r="C260" s="138" t="s">
        <v>392</v>
      </c>
      <c r="D260" s="138" t="s">
        <v>160</v>
      </c>
      <c r="E260" s="139" t="s">
        <v>393</v>
      </c>
      <c r="F260" s="140" t="s">
        <v>394</v>
      </c>
      <c r="G260" s="141" t="s">
        <v>163</v>
      </c>
      <c r="H260" s="142">
        <v>1</v>
      </c>
      <c r="I260" s="143">
        <v>0</v>
      </c>
      <c r="J260" s="143">
        <f>ROUND(I260*H260,2)</f>
        <v>0</v>
      </c>
      <c r="K260" s="144"/>
      <c r="L260" s="145"/>
      <c r="M260" s="146" t="s">
        <v>1</v>
      </c>
      <c r="N260" s="147" t="s">
        <v>35</v>
      </c>
      <c r="O260" s="148">
        <v>0</v>
      </c>
      <c r="P260" s="148">
        <f>O260*H260</f>
        <v>0</v>
      </c>
      <c r="Q260" s="148">
        <v>0</v>
      </c>
      <c r="R260" s="148">
        <f>Q260*H260</f>
        <v>0</v>
      </c>
      <c r="S260" s="148">
        <v>0</v>
      </c>
      <c r="T260" s="149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0" t="s">
        <v>164</v>
      </c>
      <c r="AT260" s="150" t="s">
        <v>160</v>
      </c>
      <c r="AU260" s="150" t="s">
        <v>77</v>
      </c>
      <c r="AY260" s="14" t="s">
        <v>159</v>
      </c>
      <c r="BE260" s="151">
        <f>IF(N260="základní",J260,0)</f>
        <v>0</v>
      </c>
      <c r="BF260" s="151">
        <f>IF(N260="snížená",J260,0)</f>
        <v>0</v>
      </c>
      <c r="BG260" s="151">
        <f>IF(N260="zákl. přenesená",J260,0)</f>
        <v>0</v>
      </c>
      <c r="BH260" s="151">
        <f>IF(N260="sníž. přenesená",J260,0)</f>
        <v>0</v>
      </c>
      <c r="BI260" s="151">
        <f>IF(N260="nulová",J260,0)</f>
        <v>0</v>
      </c>
      <c r="BJ260" s="14" t="s">
        <v>77</v>
      </c>
      <c r="BK260" s="151">
        <f>ROUND(I260*H260,2)</f>
        <v>0</v>
      </c>
      <c r="BL260" s="14" t="s">
        <v>164</v>
      </c>
      <c r="BM260" s="150" t="s">
        <v>395</v>
      </c>
    </row>
    <row r="261" spans="1:65" s="2" customFormat="1" ht="19.5">
      <c r="A261" s="26"/>
      <c r="B261" s="27"/>
      <c r="C261" s="26"/>
      <c r="D261" s="152" t="s">
        <v>166</v>
      </c>
      <c r="E261" s="26"/>
      <c r="F261" s="153" t="s">
        <v>394</v>
      </c>
      <c r="G261" s="26"/>
      <c r="H261" s="26"/>
      <c r="I261" s="26"/>
      <c r="J261" s="26"/>
      <c r="K261" s="26"/>
      <c r="L261" s="27"/>
      <c r="M261" s="154"/>
      <c r="N261" s="155"/>
      <c r="O261" s="52"/>
      <c r="P261" s="52"/>
      <c r="Q261" s="52"/>
      <c r="R261" s="52"/>
      <c r="S261" s="52"/>
      <c r="T261" s="53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T261" s="14" t="s">
        <v>166</v>
      </c>
      <c r="AU261" s="14" t="s">
        <v>77</v>
      </c>
    </row>
    <row r="262" spans="1:65" s="2" customFormat="1" ht="24.2" customHeight="1">
      <c r="A262" s="26"/>
      <c r="B262" s="137"/>
      <c r="C262" s="157" t="s">
        <v>396</v>
      </c>
      <c r="D262" s="157" t="s">
        <v>186</v>
      </c>
      <c r="E262" s="158" t="s">
        <v>397</v>
      </c>
      <c r="F262" s="159" t="s">
        <v>398</v>
      </c>
      <c r="G262" s="160" t="s">
        <v>163</v>
      </c>
      <c r="H262" s="161">
        <v>1</v>
      </c>
      <c r="I262" s="162">
        <v>0</v>
      </c>
      <c r="J262" s="162">
        <f>ROUND(I262*H262,2)</f>
        <v>0</v>
      </c>
      <c r="K262" s="163"/>
      <c r="L262" s="27"/>
      <c r="M262" s="164" t="s">
        <v>1</v>
      </c>
      <c r="N262" s="165" t="s">
        <v>35</v>
      </c>
      <c r="O262" s="148">
        <v>0</v>
      </c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189</v>
      </c>
      <c r="AT262" s="150" t="s">
        <v>186</v>
      </c>
      <c r="AU262" s="150" t="s">
        <v>77</v>
      </c>
      <c r="AY262" s="14" t="s">
        <v>159</v>
      </c>
      <c r="BE262" s="151">
        <f>IF(N262="základní",J262,0)</f>
        <v>0</v>
      </c>
      <c r="BF262" s="151">
        <f>IF(N262="snížená",J262,0)</f>
        <v>0</v>
      </c>
      <c r="BG262" s="151">
        <f>IF(N262="zákl. přenesená",J262,0)</f>
        <v>0</v>
      </c>
      <c r="BH262" s="151">
        <f>IF(N262="sníž. přenesená",J262,0)</f>
        <v>0</v>
      </c>
      <c r="BI262" s="151">
        <f>IF(N262="nulová",J262,0)</f>
        <v>0</v>
      </c>
      <c r="BJ262" s="14" t="s">
        <v>77</v>
      </c>
      <c r="BK262" s="151">
        <f>ROUND(I262*H262,2)</f>
        <v>0</v>
      </c>
      <c r="BL262" s="14" t="s">
        <v>189</v>
      </c>
      <c r="BM262" s="150" t="s">
        <v>399</v>
      </c>
    </row>
    <row r="263" spans="1:65" s="2" customFormat="1" ht="19.5">
      <c r="A263" s="26"/>
      <c r="B263" s="27"/>
      <c r="C263" s="26"/>
      <c r="D263" s="152" t="s">
        <v>166</v>
      </c>
      <c r="E263" s="26"/>
      <c r="F263" s="153" t="s">
        <v>398</v>
      </c>
      <c r="G263" s="26"/>
      <c r="H263" s="26"/>
      <c r="I263" s="26"/>
      <c r="J263" s="26"/>
      <c r="K263" s="26"/>
      <c r="L263" s="27"/>
      <c r="M263" s="154"/>
      <c r="N263" s="155"/>
      <c r="O263" s="52"/>
      <c r="P263" s="52"/>
      <c r="Q263" s="52"/>
      <c r="R263" s="52"/>
      <c r="S263" s="52"/>
      <c r="T263" s="53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T263" s="14" t="s">
        <v>166</v>
      </c>
      <c r="AU263" s="14" t="s">
        <v>77</v>
      </c>
    </row>
    <row r="264" spans="1:65" s="2" customFormat="1" ht="33" customHeight="1">
      <c r="A264" s="26"/>
      <c r="B264" s="137"/>
      <c r="C264" s="138" t="s">
        <v>400</v>
      </c>
      <c r="D264" s="138" t="s">
        <v>160</v>
      </c>
      <c r="E264" s="139" t="s">
        <v>401</v>
      </c>
      <c r="F264" s="140" t="s">
        <v>402</v>
      </c>
      <c r="G264" s="141" t="s">
        <v>163</v>
      </c>
      <c r="H264" s="142">
        <v>1</v>
      </c>
      <c r="I264" s="143">
        <v>0</v>
      </c>
      <c r="J264" s="143">
        <f>ROUND(I264*H264,2)</f>
        <v>0</v>
      </c>
      <c r="K264" s="144"/>
      <c r="L264" s="145"/>
      <c r="M264" s="146" t="s">
        <v>1</v>
      </c>
      <c r="N264" s="147" t="s">
        <v>35</v>
      </c>
      <c r="O264" s="148">
        <v>0</v>
      </c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164</v>
      </c>
      <c r="AT264" s="150" t="s">
        <v>160</v>
      </c>
      <c r="AU264" s="150" t="s">
        <v>77</v>
      </c>
      <c r="AY264" s="14" t="s">
        <v>159</v>
      </c>
      <c r="BE264" s="151">
        <f>IF(N264="základní",J264,0)</f>
        <v>0</v>
      </c>
      <c r="BF264" s="151">
        <f>IF(N264="snížená",J264,0)</f>
        <v>0</v>
      </c>
      <c r="BG264" s="151">
        <f>IF(N264="zákl. přenesená",J264,0)</f>
        <v>0</v>
      </c>
      <c r="BH264" s="151">
        <f>IF(N264="sníž. přenesená",J264,0)</f>
        <v>0</v>
      </c>
      <c r="BI264" s="151">
        <f>IF(N264="nulová",J264,0)</f>
        <v>0</v>
      </c>
      <c r="BJ264" s="14" t="s">
        <v>77</v>
      </c>
      <c r="BK264" s="151">
        <f>ROUND(I264*H264,2)</f>
        <v>0</v>
      </c>
      <c r="BL264" s="14" t="s">
        <v>164</v>
      </c>
      <c r="BM264" s="150" t="s">
        <v>403</v>
      </c>
    </row>
    <row r="265" spans="1:65" s="2" customFormat="1" ht="19.5">
      <c r="A265" s="26"/>
      <c r="B265" s="27"/>
      <c r="C265" s="26"/>
      <c r="D265" s="152" t="s">
        <v>166</v>
      </c>
      <c r="E265" s="26"/>
      <c r="F265" s="153" t="s">
        <v>402</v>
      </c>
      <c r="G265" s="26"/>
      <c r="H265" s="26"/>
      <c r="I265" s="26"/>
      <c r="J265" s="26"/>
      <c r="K265" s="26"/>
      <c r="L265" s="27"/>
      <c r="M265" s="154"/>
      <c r="N265" s="155"/>
      <c r="O265" s="52"/>
      <c r="P265" s="52"/>
      <c r="Q265" s="52"/>
      <c r="R265" s="52"/>
      <c r="S265" s="52"/>
      <c r="T265" s="53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T265" s="14" t="s">
        <v>166</v>
      </c>
      <c r="AU265" s="14" t="s">
        <v>77</v>
      </c>
    </row>
    <row r="266" spans="1:65" s="2" customFormat="1" ht="37.9" customHeight="1">
      <c r="A266" s="26"/>
      <c r="B266" s="137"/>
      <c r="C266" s="138" t="s">
        <v>404</v>
      </c>
      <c r="D266" s="138" t="s">
        <v>160</v>
      </c>
      <c r="E266" s="139" t="s">
        <v>405</v>
      </c>
      <c r="F266" s="140" t="s">
        <v>406</v>
      </c>
      <c r="G266" s="141" t="s">
        <v>163</v>
      </c>
      <c r="H266" s="142">
        <v>1</v>
      </c>
      <c r="I266" s="143">
        <v>0</v>
      </c>
      <c r="J266" s="143">
        <f>ROUND(I266*H266,2)</f>
        <v>0</v>
      </c>
      <c r="K266" s="144"/>
      <c r="L266" s="145"/>
      <c r="M266" s="146" t="s">
        <v>1</v>
      </c>
      <c r="N266" s="147" t="s">
        <v>35</v>
      </c>
      <c r="O266" s="148">
        <v>0</v>
      </c>
      <c r="P266" s="148">
        <f>O266*H266</f>
        <v>0</v>
      </c>
      <c r="Q266" s="148">
        <v>0</v>
      </c>
      <c r="R266" s="148">
        <f>Q266*H266</f>
        <v>0</v>
      </c>
      <c r="S266" s="148">
        <v>0</v>
      </c>
      <c r="T266" s="149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0" t="s">
        <v>164</v>
      </c>
      <c r="AT266" s="150" t="s">
        <v>160</v>
      </c>
      <c r="AU266" s="150" t="s">
        <v>77</v>
      </c>
      <c r="AY266" s="14" t="s">
        <v>159</v>
      </c>
      <c r="BE266" s="151">
        <f>IF(N266="základní",J266,0)</f>
        <v>0</v>
      </c>
      <c r="BF266" s="151">
        <f>IF(N266="snížená",J266,0)</f>
        <v>0</v>
      </c>
      <c r="BG266" s="151">
        <f>IF(N266="zákl. přenesená",J266,0)</f>
        <v>0</v>
      </c>
      <c r="BH266" s="151">
        <f>IF(N266="sníž. přenesená",J266,0)</f>
        <v>0</v>
      </c>
      <c r="BI266" s="151">
        <f>IF(N266="nulová",J266,0)</f>
        <v>0</v>
      </c>
      <c r="BJ266" s="14" t="s">
        <v>77</v>
      </c>
      <c r="BK266" s="151">
        <f>ROUND(I266*H266,2)</f>
        <v>0</v>
      </c>
      <c r="BL266" s="14" t="s">
        <v>164</v>
      </c>
      <c r="BM266" s="150" t="s">
        <v>407</v>
      </c>
    </row>
    <row r="267" spans="1:65" s="2" customFormat="1" ht="19.5">
      <c r="A267" s="26"/>
      <c r="B267" s="27"/>
      <c r="C267" s="26"/>
      <c r="D267" s="152" t="s">
        <v>166</v>
      </c>
      <c r="E267" s="26"/>
      <c r="F267" s="153" t="s">
        <v>406</v>
      </c>
      <c r="G267" s="26"/>
      <c r="H267" s="26"/>
      <c r="I267" s="26"/>
      <c r="J267" s="26"/>
      <c r="K267" s="26"/>
      <c r="L267" s="27"/>
      <c r="M267" s="154"/>
      <c r="N267" s="155"/>
      <c r="O267" s="52"/>
      <c r="P267" s="52"/>
      <c r="Q267" s="52"/>
      <c r="R267" s="52"/>
      <c r="S267" s="52"/>
      <c r="T267" s="53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T267" s="14" t="s">
        <v>166</v>
      </c>
      <c r="AU267" s="14" t="s">
        <v>77</v>
      </c>
    </row>
    <row r="268" spans="1:65" s="2" customFormat="1" ht="55.5" customHeight="1">
      <c r="A268" s="26"/>
      <c r="B268" s="137"/>
      <c r="C268" s="138" t="s">
        <v>408</v>
      </c>
      <c r="D268" s="138" t="s">
        <v>160</v>
      </c>
      <c r="E268" s="139" t="s">
        <v>409</v>
      </c>
      <c r="F268" s="140" t="s">
        <v>410</v>
      </c>
      <c r="G268" s="141" t="s">
        <v>163</v>
      </c>
      <c r="H268" s="142">
        <v>4</v>
      </c>
      <c r="I268" s="143">
        <v>0</v>
      </c>
      <c r="J268" s="143">
        <f>ROUND(I268*H268,2)</f>
        <v>0</v>
      </c>
      <c r="K268" s="144"/>
      <c r="L268" s="145"/>
      <c r="M268" s="146" t="s">
        <v>1</v>
      </c>
      <c r="N268" s="147" t="s">
        <v>35</v>
      </c>
      <c r="O268" s="148">
        <v>0</v>
      </c>
      <c r="P268" s="148">
        <f>O268*H268</f>
        <v>0</v>
      </c>
      <c r="Q268" s="148">
        <v>0</v>
      </c>
      <c r="R268" s="148">
        <f>Q268*H268</f>
        <v>0</v>
      </c>
      <c r="S268" s="148">
        <v>0</v>
      </c>
      <c r="T268" s="149">
        <f>S268*H268</f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164</v>
      </c>
      <c r="AT268" s="150" t="s">
        <v>160</v>
      </c>
      <c r="AU268" s="150" t="s">
        <v>77</v>
      </c>
      <c r="AY268" s="14" t="s">
        <v>159</v>
      </c>
      <c r="BE268" s="151">
        <f>IF(N268="základní",J268,0)</f>
        <v>0</v>
      </c>
      <c r="BF268" s="151">
        <f>IF(N268="snížená",J268,0)</f>
        <v>0</v>
      </c>
      <c r="BG268" s="151">
        <f>IF(N268="zákl. přenesená",J268,0)</f>
        <v>0</v>
      </c>
      <c r="BH268" s="151">
        <f>IF(N268="sníž. přenesená",J268,0)</f>
        <v>0</v>
      </c>
      <c r="BI268" s="151">
        <f>IF(N268="nulová",J268,0)</f>
        <v>0</v>
      </c>
      <c r="BJ268" s="14" t="s">
        <v>77</v>
      </c>
      <c r="BK268" s="151">
        <f>ROUND(I268*H268,2)</f>
        <v>0</v>
      </c>
      <c r="BL268" s="14" t="s">
        <v>164</v>
      </c>
      <c r="BM268" s="150" t="s">
        <v>411</v>
      </c>
    </row>
    <row r="269" spans="1:65" s="2" customFormat="1" ht="29.25">
      <c r="A269" s="26"/>
      <c r="B269" s="27"/>
      <c r="C269" s="26"/>
      <c r="D269" s="152" t="s">
        <v>166</v>
      </c>
      <c r="E269" s="26"/>
      <c r="F269" s="153" t="s">
        <v>410</v>
      </c>
      <c r="G269" s="26"/>
      <c r="H269" s="26"/>
      <c r="I269" s="26"/>
      <c r="J269" s="26"/>
      <c r="K269" s="26"/>
      <c r="L269" s="27"/>
      <c r="M269" s="154"/>
      <c r="N269" s="155"/>
      <c r="O269" s="52"/>
      <c r="P269" s="52"/>
      <c r="Q269" s="52"/>
      <c r="R269" s="52"/>
      <c r="S269" s="52"/>
      <c r="T269" s="53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T269" s="14" t="s">
        <v>166</v>
      </c>
      <c r="AU269" s="14" t="s">
        <v>77</v>
      </c>
    </row>
    <row r="270" spans="1:65" s="2" customFormat="1" ht="16.5" customHeight="1">
      <c r="A270" s="26"/>
      <c r="B270" s="137"/>
      <c r="C270" s="157" t="s">
        <v>412</v>
      </c>
      <c r="D270" s="157" t="s">
        <v>186</v>
      </c>
      <c r="E270" s="158" t="s">
        <v>413</v>
      </c>
      <c r="F270" s="159" t="s">
        <v>414</v>
      </c>
      <c r="G270" s="160" t="s">
        <v>163</v>
      </c>
      <c r="H270" s="161">
        <v>1</v>
      </c>
      <c r="I270" s="162">
        <v>0</v>
      </c>
      <c r="J270" s="162">
        <f>ROUND(I270*H270,2)</f>
        <v>0</v>
      </c>
      <c r="K270" s="163"/>
      <c r="L270" s="27"/>
      <c r="M270" s="164" t="s">
        <v>1</v>
      </c>
      <c r="N270" s="165" t="s">
        <v>35</v>
      </c>
      <c r="O270" s="148">
        <v>0</v>
      </c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189</v>
      </c>
      <c r="AT270" s="150" t="s">
        <v>186</v>
      </c>
      <c r="AU270" s="150" t="s">
        <v>77</v>
      </c>
      <c r="AY270" s="14" t="s">
        <v>159</v>
      </c>
      <c r="BE270" s="151">
        <f>IF(N270="základní",J270,0)</f>
        <v>0</v>
      </c>
      <c r="BF270" s="151">
        <f>IF(N270="snížená",J270,0)</f>
        <v>0</v>
      </c>
      <c r="BG270" s="151">
        <f>IF(N270="zákl. přenesená",J270,0)</f>
        <v>0</v>
      </c>
      <c r="BH270" s="151">
        <f>IF(N270="sníž. přenesená",J270,0)</f>
        <v>0</v>
      </c>
      <c r="BI270" s="151">
        <f>IF(N270="nulová",J270,0)</f>
        <v>0</v>
      </c>
      <c r="BJ270" s="14" t="s">
        <v>77</v>
      </c>
      <c r="BK270" s="151">
        <f>ROUND(I270*H270,2)</f>
        <v>0</v>
      </c>
      <c r="BL270" s="14" t="s">
        <v>189</v>
      </c>
      <c r="BM270" s="150" t="s">
        <v>415</v>
      </c>
    </row>
    <row r="271" spans="1:65" s="2" customFormat="1" ht="11.25">
      <c r="A271" s="26"/>
      <c r="B271" s="27"/>
      <c r="C271" s="26"/>
      <c r="D271" s="152" t="s">
        <v>166</v>
      </c>
      <c r="E271" s="26"/>
      <c r="F271" s="153" t="s">
        <v>414</v>
      </c>
      <c r="G271" s="26"/>
      <c r="H271" s="26"/>
      <c r="I271" s="26"/>
      <c r="J271" s="26"/>
      <c r="K271" s="26"/>
      <c r="L271" s="27"/>
      <c r="M271" s="154"/>
      <c r="N271" s="155"/>
      <c r="O271" s="52"/>
      <c r="P271" s="52"/>
      <c r="Q271" s="52"/>
      <c r="R271" s="52"/>
      <c r="S271" s="52"/>
      <c r="T271" s="53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T271" s="14" t="s">
        <v>166</v>
      </c>
      <c r="AU271" s="14" t="s">
        <v>77</v>
      </c>
    </row>
    <row r="272" spans="1:65" s="2" customFormat="1" ht="24.2" customHeight="1">
      <c r="A272" s="26"/>
      <c r="B272" s="137"/>
      <c r="C272" s="138" t="s">
        <v>416</v>
      </c>
      <c r="D272" s="138" t="s">
        <v>160</v>
      </c>
      <c r="E272" s="139" t="s">
        <v>417</v>
      </c>
      <c r="F272" s="140" t="s">
        <v>418</v>
      </c>
      <c r="G272" s="141" t="s">
        <v>163</v>
      </c>
      <c r="H272" s="142">
        <v>1</v>
      </c>
      <c r="I272" s="143">
        <v>0</v>
      </c>
      <c r="J272" s="143">
        <f>ROUND(I272*H272,2)</f>
        <v>0</v>
      </c>
      <c r="K272" s="144"/>
      <c r="L272" s="145"/>
      <c r="M272" s="146" t="s">
        <v>1</v>
      </c>
      <c r="N272" s="147" t="s">
        <v>35</v>
      </c>
      <c r="O272" s="148">
        <v>0</v>
      </c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164</v>
      </c>
      <c r="AT272" s="150" t="s">
        <v>160</v>
      </c>
      <c r="AU272" s="150" t="s">
        <v>77</v>
      </c>
      <c r="AY272" s="14" t="s">
        <v>159</v>
      </c>
      <c r="BE272" s="151">
        <f>IF(N272="základní",J272,0)</f>
        <v>0</v>
      </c>
      <c r="BF272" s="151">
        <f>IF(N272="snížená",J272,0)</f>
        <v>0</v>
      </c>
      <c r="BG272" s="151">
        <f>IF(N272="zákl. přenesená",J272,0)</f>
        <v>0</v>
      </c>
      <c r="BH272" s="151">
        <f>IF(N272="sníž. přenesená",J272,0)</f>
        <v>0</v>
      </c>
      <c r="BI272" s="151">
        <f>IF(N272="nulová",J272,0)</f>
        <v>0</v>
      </c>
      <c r="BJ272" s="14" t="s">
        <v>77</v>
      </c>
      <c r="BK272" s="151">
        <f>ROUND(I272*H272,2)</f>
        <v>0</v>
      </c>
      <c r="BL272" s="14" t="s">
        <v>164</v>
      </c>
      <c r="BM272" s="150" t="s">
        <v>419</v>
      </c>
    </row>
    <row r="273" spans="1:65" s="2" customFormat="1" ht="19.5">
      <c r="A273" s="26"/>
      <c r="B273" s="27"/>
      <c r="C273" s="26"/>
      <c r="D273" s="152" t="s">
        <v>166</v>
      </c>
      <c r="E273" s="26"/>
      <c r="F273" s="153" t="s">
        <v>418</v>
      </c>
      <c r="G273" s="26"/>
      <c r="H273" s="26"/>
      <c r="I273" s="26"/>
      <c r="J273" s="26"/>
      <c r="K273" s="26"/>
      <c r="L273" s="27"/>
      <c r="M273" s="154"/>
      <c r="N273" s="155"/>
      <c r="O273" s="52"/>
      <c r="P273" s="52"/>
      <c r="Q273" s="52"/>
      <c r="R273" s="52"/>
      <c r="S273" s="52"/>
      <c r="T273" s="53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T273" s="14" t="s">
        <v>166</v>
      </c>
      <c r="AU273" s="14" t="s">
        <v>77</v>
      </c>
    </row>
    <row r="274" spans="1:65" s="2" customFormat="1" ht="21.75" customHeight="1">
      <c r="A274" s="26"/>
      <c r="B274" s="137"/>
      <c r="C274" s="138" t="s">
        <v>420</v>
      </c>
      <c r="D274" s="138" t="s">
        <v>160</v>
      </c>
      <c r="E274" s="139" t="s">
        <v>421</v>
      </c>
      <c r="F274" s="140" t="s">
        <v>422</v>
      </c>
      <c r="G274" s="141" t="s">
        <v>163</v>
      </c>
      <c r="H274" s="142">
        <v>1</v>
      </c>
      <c r="I274" s="143">
        <v>0</v>
      </c>
      <c r="J274" s="143">
        <f>ROUND(I274*H274,2)</f>
        <v>0</v>
      </c>
      <c r="K274" s="144"/>
      <c r="L274" s="145"/>
      <c r="M274" s="146" t="s">
        <v>1</v>
      </c>
      <c r="N274" s="147" t="s">
        <v>35</v>
      </c>
      <c r="O274" s="148">
        <v>0</v>
      </c>
      <c r="P274" s="148">
        <f>O274*H274</f>
        <v>0</v>
      </c>
      <c r="Q274" s="148">
        <v>0</v>
      </c>
      <c r="R274" s="148">
        <f>Q274*H274</f>
        <v>0</v>
      </c>
      <c r="S274" s="148">
        <v>0</v>
      </c>
      <c r="T274" s="149">
        <f>S274*H274</f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423</v>
      </c>
      <c r="AT274" s="150" t="s">
        <v>160</v>
      </c>
      <c r="AU274" s="150" t="s">
        <v>77</v>
      </c>
      <c r="AY274" s="14" t="s">
        <v>159</v>
      </c>
      <c r="BE274" s="151">
        <f>IF(N274="základní",J274,0)</f>
        <v>0</v>
      </c>
      <c r="BF274" s="151">
        <f>IF(N274="snížená",J274,0)</f>
        <v>0</v>
      </c>
      <c r="BG274" s="151">
        <f>IF(N274="zákl. přenesená",J274,0)</f>
        <v>0</v>
      </c>
      <c r="BH274" s="151">
        <f>IF(N274="sníž. přenesená",J274,0)</f>
        <v>0</v>
      </c>
      <c r="BI274" s="151">
        <f>IF(N274="nulová",J274,0)</f>
        <v>0</v>
      </c>
      <c r="BJ274" s="14" t="s">
        <v>77</v>
      </c>
      <c r="BK274" s="151">
        <f>ROUND(I274*H274,2)</f>
        <v>0</v>
      </c>
      <c r="BL274" s="14" t="s">
        <v>189</v>
      </c>
      <c r="BM274" s="150" t="s">
        <v>424</v>
      </c>
    </row>
    <row r="275" spans="1:65" s="2" customFormat="1" ht="11.25">
      <c r="A275" s="26"/>
      <c r="B275" s="27"/>
      <c r="C275" s="26"/>
      <c r="D275" s="152" t="s">
        <v>166</v>
      </c>
      <c r="E275" s="26"/>
      <c r="F275" s="153" t="s">
        <v>422</v>
      </c>
      <c r="G275" s="26"/>
      <c r="H275" s="26"/>
      <c r="I275" s="26"/>
      <c r="J275" s="26"/>
      <c r="K275" s="26"/>
      <c r="L275" s="27"/>
      <c r="M275" s="154"/>
      <c r="N275" s="155"/>
      <c r="O275" s="52"/>
      <c r="P275" s="52"/>
      <c r="Q275" s="52"/>
      <c r="R275" s="52"/>
      <c r="S275" s="52"/>
      <c r="T275" s="53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T275" s="14" t="s">
        <v>166</v>
      </c>
      <c r="AU275" s="14" t="s">
        <v>77</v>
      </c>
    </row>
    <row r="276" spans="1:65" s="2" customFormat="1" ht="37.9" customHeight="1">
      <c r="A276" s="26"/>
      <c r="B276" s="137"/>
      <c r="C276" s="157" t="s">
        <v>189</v>
      </c>
      <c r="D276" s="157" t="s">
        <v>186</v>
      </c>
      <c r="E276" s="158" t="s">
        <v>425</v>
      </c>
      <c r="F276" s="159" t="s">
        <v>426</v>
      </c>
      <c r="G276" s="160" t="s">
        <v>163</v>
      </c>
      <c r="H276" s="161">
        <v>1</v>
      </c>
      <c r="I276" s="162">
        <v>0</v>
      </c>
      <c r="J276" s="162">
        <f>ROUND(I276*H276,2)</f>
        <v>0</v>
      </c>
      <c r="K276" s="163"/>
      <c r="L276" s="27"/>
      <c r="M276" s="164" t="s">
        <v>1</v>
      </c>
      <c r="N276" s="165" t="s">
        <v>35</v>
      </c>
      <c r="O276" s="148">
        <v>0</v>
      </c>
      <c r="P276" s="148">
        <f>O276*H276</f>
        <v>0</v>
      </c>
      <c r="Q276" s="148">
        <v>0</v>
      </c>
      <c r="R276" s="148">
        <f>Q276*H276</f>
        <v>0</v>
      </c>
      <c r="S276" s="148">
        <v>0</v>
      </c>
      <c r="T276" s="149">
        <f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189</v>
      </c>
      <c r="AT276" s="150" t="s">
        <v>186</v>
      </c>
      <c r="AU276" s="150" t="s">
        <v>77</v>
      </c>
      <c r="AY276" s="14" t="s">
        <v>159</v>
      </c>
      <c r="BE276" s="151">
        <f>IF(N276="základní",J276,0)</f>
        <v>0</v>
      </c>
      <c r="BF276" s="151">
        <f>IF(N276="snížená",J276,0)</f>
        <v>0</v>
      </c>
      <c r="BG276" s="151">
        <f>IF(N276="zákl. přenesená",J276,0)</f>
        <v>0</v>
      </c>
      <c r="BH276" s="151">
        <f>IF(N276="sníž. přenesená",J276,0)</f>
        <v>0</v>
      </c>
      <c r="BI276" s="151">
        <f>IF(N276="nulová",J276,0)</f>
        <v>0</v>
      </c>
      <c r="BJ276" s="14" t="s">
        <v>77</v>
      </c>
      <c r="BK276" s="151">
        <f>ROUND(I276*H276,2)</f>
        <v>0</v>
      </c>
      <c r="BL276" s="14" t="s">
        <v>189</v>
      </c>
      <c r="BM276" s="150" t="s">
        <v>427</v>
      </c>
    </row>
    <row r="277" spans="1:65" s="2" customFormat="1" ht="19.5">
      <c r="A277" s="26"/>
      <c r="B277" s="27"/>
      <c r="C277" s="26"/>
      <c r="D277" s="152" t="s">
        <v>166</v>
      </c>
      <c r="E277" s="26"/>
      <c r="F277" s="153" t="s">
        <v>426</v>
      </c>
      <c r="G277" s="26"/>
      <c r="H277" s="26"/>
      <c r="I277" s="26"/>
      <c r="J277" s="26"/>
      <c r="K277" s="26"/>
      <c r="L277" s="27"/>
      <c r="M277" s="154"/>
      <c r="N277" s="155"/>
      <c r="O277" s="52"/>
      <c r="P277" s="52"/>
      <c r="Q277" s="52"/>
      <c r="R277" s="52"/>
      <c r="S277" s="52"/>
      <c r="T277" s="53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T277" s="14" t="s">
        <v>166</v>
      </c>
      <c r="AU277" s="14" t="s">
        <v>77</v>
      </c>
    </row>
    <row r="278" spans="1:65" s="2" customFormat="1" ht="37.9" customHeight="1">
      <c r="A278" s="26"/>
      <c r="B278" s="137"/>
      <c r="C278" s="157" t="s">
        <v>428</v>
      </c>
      <c r="D278" s="157" t="s">
        <v>186</v>
      </c>
      <c r="E278" s="158" t="s">
        <v>429</v>
      </c>
      <c r="F278" s="159" t="s">
        <v>430</v>
      </c>
      <c r="G278" s="160" t="s">
        <v>163</v>
      </c>
      <c r="H278" s="161">
        <v>2</v>
      </c>
      <c r="I278" s="162">
        <v>0</v>
      </c>
      <c r="J278" s="162">
        <f>ROUND(I278*H278,2)</f>
        <v>0</v>
      </c>
      <c r="K278" s="163"/>
      <c r="L278" s="27"/>
      <c r="M278" s="164" t="s">
        <v>1</v>
      </c>
      <c r="N278" s="165" t="s">
        <v>35</v>
      </c>
      <c r="O278" s="148">
        <v>0</v>
      </c>
      <c r="P278" s="148">
        <f>O278*H278</f>
        <v>0</v>
      </c>
      <c r="Q278" s="148">
        <v>0</v>
      </c>
      <c r="R278" s="148">
        <f>Q278*H278</f>
        <v>0</v>
      </c>
      <c r="S278" s="148">
        <v>0</v>
      </c>
      <c r="T278" s="149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189</v>
      </c>
      <c r="AT278" s="150" t="s">
        <v>186</v>
      </c>
      <c r="AU278" s="150" t="s">
        <v>77</v>
      </c>
      <c r="AY278" s="14" t="s">
        <v>159</v>
      </c>
      <c r="BE278" s="151">
        <f>IF(N278="základní",J278,0)</f>
        <v>0</v>
      </c>
      <c r="BF278" s="151">
        <f>IF(N278="snížená",J278,0)</f>
        <v>0</v>
      </c>
      <c r="BG278" s="151">
        <f>IF(N278="zákl. přenesená",J278,0)</f>
        <v>0</v>
      </c>
      <c r="BH278" s="151">
        <f>IF(N278="sníž. přenesená",J278,0)</f>
        <v>0</v>
      </c>
      <c r="BI278" s="151">
        <f>IF(N278="nulová",J278,0)</f>
        <v>0</v>
      </c>
      <c r="BJ278" s="14" t="s">
        <v>77</v>
      </c>
      <c r="BK278" s="151">
        <f>ROUND(I278*H278,2)</f>
        <v>0</v>
      </c>
      <c r="BL278" s="14" t="s">
        <v>189</v>
      </c>
      <c r="BM278" s="150" t="s">
        <v>431</v>
      </c>
    </row>
    <row r="279" spans="1:65" s="2" customFormat="1" ht="19.5">
      <c r="A279" s="26"/>
      <c r="B279" s="27"/>
      <c r="C279" s="26"/>
      <c r="D279" s="152" t="s">
        <v>166</v>
      </c>
      <c r="E279" s="26"/>
      <c r="F279" s="153" t="s">
        <v>430</v>
      </c>
      <c r="G279" s="26"/>
      <c r="H279" s="26"/>
      <c r="I279" s="26"/>
      <c r="J279" s="26"/>
      <c r="K279" s="26"/>
      <c r="L279" s="27"/>
      <c r="M279" s="154"/>
      <c r="N279" s="155"/>
      <c r="O279" s="52"/>
      <c r="P279" s="52"/>
      <c r="Q279" s="52"/>
      <c r="R279" s="52"/>
      <c r="S279" s="52"/>
      <c r="T279" s="53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T279" s="14" t="s">
        <v>166</v>
      </c>
      <c r="AU279" s="14" t="s">
        <v>77</v>
      </c>
    </row>
    <row r="280" spans="1:65" s="2" customFormat="1" ht="37.9" customHeight="1">
      <c r="A280" s="26"/>
      <c r="B280" s="137"/>
      <c r="C280" s="157" t="s">
        <v>432</v>
      </c>
      <c r="D280" s="157" t="s">
        <v>186</v>
      </c>
      <c r="E280" s="158" t="s">
        <v>433</v>
      </c>
      <c r="F280" s="159" t="s">
        <v>434</v>
      </c>
      <c r="G280" s="160" t="s">
        <v>163</v>
      </c>
      <c r="H280" s="161">
        <v>2</v>
      </c>
      <c r="I280" s="162">
        <v>0</v>
      </c>
      <c r="J280" s="162">
        <f>ROUND(I280*H280,2)</f>
        <v>0</v>
      </c>
      <c r="K280" s="163"/>
      <c r="L280" s="27"/>
      <c r="M280" s="164" t="s">
        <v>1</v>
      </c>
      <c r="N280" s="165" t="s">
        <v>35</v>
      </c>
      <c r="O280" s="148">
        <v>0</v>
      </c>
      <c r="P280" s="148">
        <f>O280*H280</f>
        <v>0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189</v>
      </c>
      <c r="AT280" s="150" t="s">
        <v>186</v>
      </c>
      <c r="AU280" s="150" t="s">
        <v>77</v>
      </c>
      <c r="AY280" s="14" t="s">
        <v>159</v>
      </c>
      <c r="BE280" s="151">
        <f>IF(N280="základní",J280,0)</f>
        <v>0</v>
      </c>
      <c r="BF280" s="151">
        <f>IF(N280="snížená",J280,0)</f>
        <v>0</v>
      </c>
      <c r="BG280" s="151">
        <f>IF(N280="zákl. přenesená",J280,0)</f>
        <v>0</v>
      </c>
      <c r="BH280" s="151">
        <f>IF(N280="sníž. přenesená",J280,0)</f>
        <v>0</v>
      </c>
      <c r="BI280" s="151">
        <f>IF(N280="nulová",J280,0)</f>
        <v>0</v>
      </c>
      <c r="BJ280" s="14" t="s">
        <v>77</v>
      </c>
      <c r="BK280" s="151">
        <f>ROUND(I280*H280,2)</f>
        <v>0</v>
      </c>
      <c r="BL280" s="14" t="s">
        <v>189</v>
      </c>
      <c r="BM280" s="150" t="s">
        <v>435</v>
      </c>
    </row>
    <row r="281" spans="1:65" s="2" customFormat="1" ht="19.5">
      <c r="A281" s="26"/>
      <c r="B281" s="27"/>
      <c r="C281" s="26"/>
      <c r="D281" s="152" t="s">
        <v>166</v>
      </c>
      <c r="E281" s="26"/>
      <c r="F281" s="153" t="s">
        <v>434</v>
      </c>
      <c r="G281" s="26"/>
      <c r="H281" s="26"/>
      <c r="I281" s="26"/>
      <c r="J281" s="26"/>
      <c r="K281" s="26"/>
      <c r="L281" s="27"/>
      <c r="M281" s="154"/>
      <c r="N281" s="155"/>
      <c r="O281" s="52"/>
      <c r="P281" s="52"/>
      <c r="Q281" s="52"/>
      <c r="R281" s="52"/>
      <c r="S281" s="52"/>
      <c r="T281" s="53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T281" s="14" t="s">
        <v>166</v>
      </c>
      <c r="AU281" s="14" t="s">
        <v>77</v>
      </c>
    </row>
    <row r="282" spans="1:65" s="2" customFormat="1" ht="21.75" customHeight="1">
      <c r="A282" s="26"/>
      <c r="B282" s="137"/>
      <c r="C282" s="157" t="s">
        <v>436</v>
      </c>
      <c r="D282" s="157" t="s">
        <v>186</v>
      </c>
      <c r="E282" s="158" t="s">
        <v>437</v>
      </c>
      <c r="F282" s="159" t="s">
        <v>438</v>
      </c>
      <c r="G282" s="160" t="s">
        <v>163</v>
      </c>
      <c r="H282" s="161">
        <v>3</v>
      </c>
      <c r="I282" s="162">
        <v>0</v>
      </c>
      <c r="J282" s="162">
        <f>ROUND(I282*H282,2)</f>
        <v>0</v>
      </c>
      <c r="K282" s="163"/>
      <c r="L282" s="27"/>
      <c r="M282" s="164" t="s">
        <v>1</v>
      </c>
      <c r="N282" s="165" t="s">
        <v>35</v>
      </c>
      <c r="O282" s="148">
        <v>0</v>
      </c>
      <c r="P282" s="148">
        <f>O282*H282</f>
        <v>0</v>
      </c>
      <c r="Q282" s="148">
        <v>0</v>
      </c>
      <c r="R282" s="148">
        <f>Q282*H282</f>
        <v>0</v>
      </c>
      <c r="S282" s="148">
        <v>0</v>
      </c>
      <c r="T282" s="149">
        <f>S282*H282</f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189</v>
      </c>
      <c r="AT282" s="150" t="s">
        <v>186</v>
      </c>
      <c r="AU282" s="150" t="s">
        <v>77</v>
      </c>
      <c r="AY282" s="14" t="s">
        <v>159</v>
      </c>
      <c r="BE282" s="151">
        <f>IF(N282="základní",J282,0)</f>
        <v>0</v>
      </c>
      <c r="BF282" s="151">
        <f>IF(N282="snížená",J282,0)</f>
        <v>0</v>
      </c>
      <c r="BG282" s="151">
        <f>IF(N282="zákl. přenesená",J282,0)</f>
        <v>0</v>
      </c>
      <c r="BH282" s="151">
        <f>IF(N282="sníž. přenesená",J282,0)</f>
        <v>0</v>
      </c>
      <c r="BI282" s="151">
        <f>IF(N282="nulová",J282,0)</f>
        <v>0</v>
      </c>
      <c r="BJ282" s="14" t="s">
        <v>77</v>
      </c>
      <c r="BK282" s="151">
        <f>ROUND(I282*H282,2)</f>
        <v>0</v>
      </c>
      <c r="BL282" s="14" t="s">
        <v>189</v>
      </c>
      <c r="BM282" s="150" t="s">
        <v>439</v>
      </c>
    </row>
    <row r="283" spans="1:65" s="2" customFormat="1" ht="11.25">
      <c r="A283" s="26"/>
      <c r="B283" s="27"/>
      <c r="C283" s="26"/>
      <c r="D283" s="152" t="s">
        <v>166</v>
      </c>
      <c r="E283" s="26"/>
      <c r="F283" s="153" t="s">
        <v>438</v>
      </c>
      <c r="G283" s="26"/>
      <c r="H283" s="26"/>
      <c r="I283" s="26"/>
      <c r="J283" s="26"/>
      <c r="K283" s="26"/>
      <c r="L283" s="27"/>
      <c r="M283" s="154"/>
      <c r="N283" s="155"/>
      <c r="O283" s="52"/>
      <c r="P283" s="52"/>
      <c r="Q283" s="52"/>
      <c r="R283" s="52"/>
      <c r="S283" s="52"/>
      <c r="T283" s="53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T283" s="14" t="s">
        <v>166</v>
      </c>
      <c r="AU283" s="14" t="s">
        <v>77</v>
      </c>
    </row>
    <row r="284" spans="1:65" s="2" customFormat="1" ht="24.2" customHeight="1">
      <c r="A284" s="26"/>
      <c r="B284" s="137"/>
      <c r="C284" s="157" t="s">
        <v>440</v>
      </c>
      <c r="D284" s="157" t="s">
        <v>186</v>
      </c>
      <c r="E284" s="158" t="s">
        <v>441</v>
      </c>
      <c r="F284" s="159" t="s">
        <v>442</v>
      </c>
      <c r="G284" s="160" t="s">
        <v>163</v>
      </c>
      <c r="H284" s="161">
        <v>2</v>
      </c>
      <c r="I284" s="162">
        <v>0</v>
      </c>
      <c r="J284" s="162">
        <f>ROUND(I284*H284,2)</f>
        <v>0</v>
      </c>
      <c r="K284" s="163"/>
      <c r="L284" s="27"/>
      <c r="M284" s="164" t="s">
        <v>1</v>
      </c>
      <c r="N284" s="165" t="s">
        <v>35</v>
      </c>
      <c r="O284" s="148">
        <v>0</v>
      </c>
      <c r="P284" s="148">
        <f>O284*H284</f>
        <v>0</v>
      </c>
      <c r="Q284" s="148">
        <v>0</v>
      </c>
      <c r="R284" s="148">
        <f>Q284*H284</f>
        <v>0</v>
      </c>
      <c r="S284" s="148">
        <v>0</v>
      </c>
      <c r="T284" s="149">
        <f>S284*H284</f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189</v>
      </c>
      <c r="AT284" s="150" t="s">
        <v>186</v>
      </c>
      <c r="AU284" s="150" t="s">
        <v>77</v>
      </c>
      <c r="AY284" s="14" t="s">
        <v>159</v>
      </c>
      <c r="BE284" s="151">
        <f>IF(N284="základní",J284,0)</f>
        <v>0</v>
      </c>
      <c r="BF284" s="151">
        <f>IF(N284="snížená",J284,0)</f>
        <v>0</v>
      </c>
      <c r="BG284" s="151">
        <f>IF(N284="zákl. přenesená",J284,0)</f>
        <v>0</v>
      </c>
      <c r="BH284" s="151">
        <f>IF(N284="sníž. přenesená",J284,0)</f>
        <v>0</v>
      </c>
      <c r="BI284" s="151">
        <f>IF(N284="nulová",J284,0)</f>
        <v>0</v>
      </c>
      <c r="BJ284" s="14" t="s">
        <v>77</v>
      </c>
      <c r="BK284" s="151">
        <f>ROUND(I284*H284,2)</f>
        <v>0</v>
      </c>
      <c r="BL284" s="14" t="s">
        <v>189</v>
      </c>
      <c r="BM284" s="150" t="s">
        <v>443</v>
      </c>
    </row>
    <row r="285" spans="1:65" s="2" customFormat="1" ht="19.5">
      <c r="A285" s="26"/>
      <c r="B285" s="27"/>
      <c r="C285" s="26"/>
      <c r="D285" s="152" t="s">
        <v>166</v>
      </c>
      <c r="E285" s="26"/>
      <c r="F285" s="153" t="s">
        <v>442</v>
      </c>
      <c r="G285" s="26"/>
      <c r="H285" s="26"/>
      <c r="I285" s="26"/>
      <c r="J285" s="26"/>
      <c r="K285" s="26"/>
      <c r="L285" s="27"/>
      <c r="M285" s="154"/>
      <c r="N285" s="155"/>
      <c r="O285" s="52"/>
      <c r="P285" s="52"/>
      <c r="Q285" s="52"/>
      <c r="R285" s="52"/>
      <c r="S285" s="52"/>
      <c r="T285" s="53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T285" s="14" t="s">
        <v>166</v>
      </c>
      <c r="AU285" s="14" t="s">
        <v>77</v>
      </c>
    </row>
    <row r="286" spans="1:65" s="2" customFormat="1" ht="24.2" customHeight="1">
      <c r="A286" s="26"/>
      <c r="B286" s="137"/>
      <c r="C286" s="138" t="s">
        <v>444</v>
      </c>
      <c r="D286" s="138" t="s">
        <v>160</v>
      </c>
      <c r="E286" s="139" t="s">
        <v>445</v>
      </c>
      <c r="F286" s="140" t="s">
        <v>446</v>
      </c>
      <c r="G286" s="141" t="s">
        <v>163</v>
      </c>
      <c r="H286" s="142">
        <v>2</v>
      </c>
      <c r="I286" s="143">
        <v>0</v>
      </c>
      <c r="J286" s="143">
        <f>ROUND(I286*H286,2)</f>
        <v>0</v>
      </c>
      <c r="K286" s="144"/>
      <c r="L286" s="145"/>
      <c r="M286" s="146" t="s">
        <v>1</v>
      </c>
      <c r="N286" s="147" t="s">
        <v>35</v>
      </c>
      <c r="O286" s="148">
        <v>0</v>
      </c>
      <c r="P286" s="148">
        <f>O286*H286</f>
        <v>0</v>
      </c>
      <c r="Q286" s="148">
        <v>0</v>
      </c>
      <c r="R286" s="148">
        <f>Q286*H286</f>
        <v>0</v>
      </c>
      <c r="S286" s="148">
        <v>0</v>
      </c>
      <c r="T286" s="149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0" t="s">
        <v>164</v>
      </c>
      <c r="AT286" s="150" t="s">
        <v>160</v>
      </c>
      <c r="AU286" s="150" t="s">
        <v>77</v>
      </c>
      <c r="AY286" s="14" t="s">
        <v>159</v>
      </c>
      <c r="BE286" s="151">
        <f>IF(N286="základní",J286,0)</f>
        <v>0</v>
      </c>
      <c r="BF286" s="151">
        <f>IF(N286="snížená",J286,0)</f>
        <v>0</v>
      </c>
      <c r="BG286" s="151">
        <f>IF(N286="zákl. přenesená",J286,0)</f>
        <v>0</v>
      </c>
      <c r="BH286" s="151">
        <f>IF(N286="sníž. přenesená",J286,0)</f>
        <v>0</v>
      </c>
      <c r="BI286" s="151">
        <f>IF(N286="nulová",J286,0)</f>
        <v>0</v>
      </c>
      <c r="BJ286" s="14" t="s">
        <v>77</v>
      </c>
      <c r="BK286" s="151">
        <f>ROUND(I286*H286,2)</f>
        <v>0</v>
      </c>
      <c r="BL286" s="14" t="s">
        <v>164</v>
      </c>
      <c r="BM286" s="150" t="s">
        <v>447</v>
      </c>
    </row>
    <row r="287" spans="1:65" s="2" customFormat="1" ht="19.5">
      <c r="A287" s="26"/>
      <c r="B287" s="27"/>
      <c r="C287" s="26"/>
      <c r="D287" s="152" t="s">
        <v>166</v>
      </c>
      <c r="E287" s="26"/>
      <c r="F287" s="153" t="s">
        <v>446</v>
      </c>
      <c r="G287" s="26"/>
      <c r="H287" s="26"/>
      <c r="I287" s="26"/>
      <c r="J287" s="26"/>
      <c r="K287" s="26"/>
      <c r="L287" s="27"/>
      <c r="M287" s="154"/>
      <c r="N287" s="155"/>
      <c r="O287" s="52"/>
      <c r="P287" s="52"/>
      <c r="Q287" s="52"/>
      <c r="R287" s="52"/>
      <c r="S287" s="52"/>
      <c r="T287" s="53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T287" s="14" t="s">
        <v>166</v>
      </c>
      <c r="AU287" s="14" t="s">
        <v>77</v>
      </c>
    </row>
    <row r="288" spans="1:65" s="2" customFormat="1" ht="16.5" customHeight="1">
      <c r="A288" s="26"/>
      <c r="B288" s="137"/>
      <c r="C288" s="157" t="s">
        <v>448</v>
      </c>
      <c r="D288" s="157" t="s">
        <v>186</v>
      </c>
      <c r="E288" s="158" t="s">
        <v>449</v>
      </c>
      <c r="F288" s="159" t="s">
        <v>450</v>
      </c>
      <c r="G288" s="160" t="s">
        <v>163</v>
      </c>
      <c r="H288" s="161">
        <v>3</v>
      </c>
      <c r="I288" s="162">
        <v>0</v>
      </c>
      <c r="J288" s="162">
        <f>ROUND(I288*H288,2)</f>
        <v>0</v>
      </c>
      <c r="K288" s="163"/>
      <c r="L288" s="27"/>
      <c r="M288" s="164" t="s">
        <v>1</v>
      </c>
      <c r="N288" s="165" t="s">
        <v>35</v>
      </c>
      <c r="O288" s="148">
        <v>0</v>
      </c>
      <c r="P288" s="148">
        <f>O288*H288</f>
        <v>0</v>
      </c>
      <c r="Q288" s="148">
        <v>0</v>
      </c>
      <c r="R288" s="148">
        <f>Q288*H288</f>
        <v>0</v>
      </c>
      <c r="S288" s="148">
        <v>0</v>
      </c>
      <c r="T288" s="149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0" t="s">
        <v>189</v>
      </c>
      <c r="AT288" s="150" t="s">
        <v>186</v>
      </c>
      <c r="AU288" s="150" t="s">
        <v>77</v>
      </c>
      <c r="AY288" s="14" t="s">
        <v>159</v>
      </c>
      <c r="BE288" s="151">
        <f>IF(N288="základní",J288,0)</f>
        <v>0</v>
      </c>
      <c r="BF288" s="151">
        <f>IF(N288="snížená",J288,0)</f>
        <v>0</v>
      </c>
      <c r="BG288" s="151">
        <f>IF(N288="zákl. přenesená",J288,0)</f>
        <v>0</v>
      </c>
      <c r="BH288" s="151">
        <f>IF(N288="sníž. přenesená",J288,0)</f>
        <v>0</v>
      </c>
      <c r="BI288" s="151">
        <f>IF(N288="nulová",J288,0)</f>
        <v>0</v>
      </c>
      <c r="BJ288" s="14" t="s">
        <v>77</v>
      </c>
      <c r="BK288" s="151">
        <f>ROUND(I288*H288,2)</f>
        <v>0</v>
      </c>
      <c r="BL288" s="14" t="s">
        <v>189</v>
      </c>
      <c r="BM288" s="150" t="s">
        <v>451</v>
      </c>
    </row>
    <row r="289" spans="1:65" s="2" customFormat="1" ht="11.25">
      <c r="A289" s="26"/>
      <c r="B289" s="27"/>
      <c r="C289" s="26"/>
      <c r="D289" s="152" t="s">
        <v>166</v>
      </c>
      <c r="E289" s="26"/>
      <c r="F289" s="153" t="s">
        <v>450</v>
      </c>
      <c r="G289" s="26"/>
      <c r="H289" s="26"/>
      <c r="I289" s="26"/>
      <c r="J289" s="26"/>
      <c r="K289" s="26"/>
      <c r="L289" s="27"/>
      <c r="M289" s="154"/>
      <c r="N289" s="155"/>
      <c r="O289" s="52"/>
      <c r="P289" s="52"/>
      <c r="Q289" s="52"/>
      <c r="R289" s="52"/>
      <c r="S289" s="52"/>
      <c r="T289" s="53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T289" s="14" t="s">
        <v>166</v>
      </c>
      <c r="AU289" s="14" t="s">
        <v>77</v>
      </c>
    </row>
    <row r="290" spans="1:65" s="2" customFormat="1" ht="16.5" customHeight="1">
      <c r="A290" s="26"/>
      <c r="B290" s="137"/>
      <c r="C290" s="157" t="s">
        <v>452</v>
      </c>
      <c r="D290" s="157" t="s">
        <v>186</v>
      </c>
      <c r="E290" s="158" t="s">
        <v>453</v>
      </c>
      <c r="F290" s="159" t="s">
        <v>454</v>
      </c>
      <c r="G290" s="160" t="s">
        <v>163</v>
      </c>
      <c r="H290" s="161">
        <v>1</v>
      </c>
      <c r="I290" s="162">
        <v>0</v>
      </c>
      <c r="J290" s="162">
        <f>ROUND(I290*H290,2)</f>
        <v>0</v>
      </c>
      <c r="K290" s="163"/>
      <c r="L290" s="27"/>
      <c r="M290" s="164" t="s">
        <v>1</v>
      </c>
      <c r="N290" s="165" t="s">
        <v>35</v>
      </c>
      <c r="O290" s="148">
        <v>0</v>
      </c>
      <c r="P290" s="148">
        <f>O290*H290</f>
        <v>0</v>
      </c>
      <c r="Q290" s="148">
        <v>0</v>
      </c>
      <c r="R290" s="148">
        <f>Q290*H290</f>
        <v>0</v>
      </c>
      <c r="S290" s="148">
        <v>0</v>
      </c>
      <c r="T290" s="149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0" t="s">
        <v>189</v>
      </c>
      <c r="AT290" s="150" t="s">
        <v>186</v>
      </c>
      <c r="AU290" s="150" t="s">
        <v>77</v>
      </c>
      <c r="AY290" s="14" t="s">
        <v>159</v>
      </c>
      <c r="BE290" s="151">
        <f>IF(N290="základní",J290,0)</f>
        <v>0</v>
      </c>
      <c r="BF290" s="151">
        <f>IF(N290="snížená",J290,0)</f>
        <v>0</v>
      </c>
      <c r="BG290" s="151">
        <f>IF(N290="zákl. přenesená",J290,0)</f>
        <v>0</v>
      </c>
      <c r="BH290" s="151">
        <f>IF(N290="sníž. přenesená",J290,0)</f>
        <v>0</v>
      </c>
      <c r="BI290" s="151">
        <f>IF(N290="nulová",J290,0)</f>
        <v>0</v>
      </c>
      <c r="BJ290" s="14" t="s">
        <v>77</v>
      </c>
      <c r="BK290" s="151">
        <f>ROUND(I290*H290,2)</f>
        <v>0</v>
      </c>
      <c r="BL290" s="14" t="s">
        <v>189</v>
      </c>
      <c r="BM290" s="150" t="s">
        <v>455</v>
      </c>
    </row>
    <row r="291" spans="1:65" s="2" customFormat="1" ht="11.25">
      <c r="A291" s="26"/>
      <c r="B291" s="27"/>
      <c r="C291" s="26"/>
      <c r="D291" s="152" t="s">
        <v>166</v>
      </c>
      <c r="E291" s="26"/>
      <c r="F291" s="153" t="s">
        <v>454</v>
      </c>
      <c r="G291" s="26"/>
      <c r="H291" s="26"/>
      <c r="I291" s="26"/>
      <c r="J291" s="26"/>
      <c r="K291" s="26"/>
      <c r="L291" s="27"/>
      <c r="M291" s="154"/>
      <c r="N291" s="155"/>
      <c r="O291" s="52"/>
      <c r="P291" s="52"/>
      <c r="Q291" s="52"/>
      <c r="R291" s="52"/>
      <c r="S291" s="52"/>
      <c r="T291" s="53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T291" s="14" t="s">
        <v>166</v>
      </c>
      <c r="AU291" s="14" t="s">
        <v>77</v>
      </c>
    </row>
    <row r="292" spans="1:65" s="2" customFormat="1" ht="21.75" customHeight="1">
      <c r="A292" s="26"/>
      <c r="B292" s="137"/>
      <c r="C292" s="157" t="s">
        <v>456</v>
      </c>
      <c r="D292" s="157" t="s">
        <v>186</v>
      </c>
      <c r="E292" s="158" t="s">
        <v>457</v>
      </c>
      <c r="F292" s="159" t="s">
        <v>458</v>
      </c>
      <c r="G292" s="160" t="s">
        <v>163</v>
      </c>
      <c r="H292" s="161">
        <v>2</v>
      </c>
      <c r="I292" s="162">
        <v>0</v>
      </c>
      <c r="J292" s="162">
        <f>ROUND(I292*H292,2)</f>
        <v>0</v>
      </c>
      <c r="K292" s="163"/>
      <c r="L292" s="27"/>
      <c r="M292" s="164" t="s">
        <v>1</v>
      </c>
      <c r="N292" s="165" t="s">
        <v>35</v>
      </c>
      <c r="O292" s="148">
        <v>0</v>
      </c>
      <c r="P292" s="148">
        <f>O292*H292</f>
        <v>0</v>
      </c>
      <c r="Q292" s="148">
        <v>0</v>
      </c>
      <c r="R292" s="148">
        <f>Q292*H292</f>
        <v>0</v>
      </c>
      <c r="S292" s="148">
        <v>0</v>
      </c>
      <c r="T292" s="149">
        <f>S292*H292</f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0" t="s">
        <v>189</v>
      </c>
      <c r="AT292" s="150" t="s">
        <v>186</v>
      </c>
      <c r="AU292" s="150" t="s">
        <v>77</v>
      </c>
      <c r="AY292" s="14" t="s">
        <v>159</v>
      </c>
      <c r="BE292" s="151">
        <f>IF(N292="základní",J292,0)</f>
        <v>0</v>
      </c>
      <c r="BF292" s="151">
        <f>IF(N292="snížená",J292,0)</f>
        <v>0</v>
      </c>
      <c r="BG292" s="151">
        <f>IF(N292="zákl. přenesená",J292,0)</f>
        <v>0</v>
      </c>
      <c r="BH292" s="151">
        <f>IF(N292="sníž. přenesená",J292,0)</f>
        <v>0</v>
      </c>
      <c r="BI292" s="151">
        <f>IF(N292="nulová",J292,0)</f>
        <v>0</v>
      </c>
      <c r="BJ292" s="14" t="s">
        <v>77</v>
      </c>
      <c r="BK292" s="151">
        <f>ROUND(I292*H292,2)</f>
        <v>0</v>
      </c>
      <c r="BL292" s="14" t="s">
        <v>189</v>
      </c>
      <c r="BM292" s="150" t="s">
        <v>459</v>
      </c>
    </row>
    <row r="293" spans="1:65" s="2" customFormat="1" ht="11.25">
      <c r="A293" s="26"/>
      <c r="B293" s="27"/>
      <c r="C293" s="26"/>
      <c r="D293" s="152" t="s">
        <v>166</v>
      </c>
      <c r="E293" s="26"/>
      <c r="F293" s="153" t="s">
        <v>458</v>
      </c>
      <c r="G293" s="26"/>
      <c r="H293" s="26"/>
      <c r="I293" s="26"/>
      <c r="J293" s="26"/>
      <c r="K293" s="26"/>
      <c r="L293" s="27"/>
      <c r="M293" s="154"/>
      <c r="N293" s="155"/>
      <c r="O293" s="52"/>
      <c r="P293" s="52"/>
      <c r="Q293" s="52"/>
      <c r="R293" s="52"/>
      <c r="S293" s="52"/>
      <c r="T293" s="53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T293" s="14" t="s">
        <v>166</v>
      </c>
      <c r="AU293" s="14" t="s">
        <v>77</v>
      </c>
    </row>
    <row r="294" spans="1:65" s="2" customFormat="1" ht="24.2" customHeight="1">
      <c r="A294" s="26"/>
      <c r="B294" s="137"/>
      <c r="C294" s="157" t="s">
        <v>460</v>
      </c>
      <c r="D294" s="157" t="s">
        <v>186</v>
      </c>
      <c r="E294" s="158" t="s">
        <v>461</v>
      </c>
      <c r="F294" s="159" t="s">
        <v>462</v>
      </c>
      <c r="G294" s="160" t="s">
        <v>163</v>
      </c>
      <c r="H294" s="161">
        <v>2</v>
      </c>
      <c r="I294" s="162">
        <v>0</v>
      </c>
      <c r="J294" s="162">
        <f>ROUND(I294*H294,2)</f>
        <v>0</v>
      </c>
      <c r="K294" s="163"/>
      <c r="L294" s="27"/>
      <c r="M294" s="164" t="s">
        <v>1</v>
      </c>
      <c r="N294" s="165" t="s">
        <v>35</v>
      </c>
      <c r="O294" s="148">
        <v>0</v>
      </c>
      <c r="P294" s="148">
        <f>O294*H294</f>
        <v>0</v>
      </c>
      <c r="Q294" s="148">
        <v>0</v>
      </c>
      <c r="R294" s="148">
        <f>Q294*H294</f>
        <v>0</v>
      </c>
      <c r="S294" s="148">
        <v>0</v>
      </c>
      <c r="T294" s="149">
        <f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0" t="s">
        <v>189</v>
      </c>
      <c r="AT294" s="150" t="s">
        <v>186</v>
      </c>
      <c r="AU294" s="150" t="s">
        <v>77</v>
      </c>
      <c r="AY294" s="14" t="s">
        <v>159</v>
      </c>
      <c r="BE294" s="151">
        <f>IF(N294="základní",J294,0)</f>
        <v>0</v>
      </c>
      <c r="BF294" s="151">
        <f>IF(N294="snížená",J294,0)</f>
        <v>0</v>
      </c>
      <c r="BG294" s="151">
        <f>IF(N294="zákl. přenesená",J294,0)</f>
        <v>0</v>
      </c>
      <c r="BH294" s="151">
        <f>IF(N294="sníž. přenesená",J294,0)</f>
        <v>0</v>
      </c>
      <c r="BI294" s="151">
        <f>IF(N294="nulová",J294,0)</f>
        <v>0</v>
      </c>
      <c r="BJ294" s="14" t="s">
        <v>77</v>
      </c>
      <c r="BK294" s="151">
        <f>ROUND(I294*H294,2)</f>
        <v>0</v>
      </c>
      <c r="BL294" s="14" t="s">
        <v>189</v>
      </c>
      <c r="BM294" s="150" t="s">
        <v>463</v>
      </c>
    </row>
    <row r="295" spans="1:65" s="2" customFormat="1" ht="11.25">
      <c r="A295" s="26"/>
      <c r="B295" s="27"/>
      <c r="C295" s="26"/>
      <c r="D295" s="152" t="s">
        <v>166</v>
      </c>
      <c r="E295" s="26"/>
      <c r="F295" s="153" t="s">
        <v>462</v>
      </c>
      <c r="G295" s="26"/>
      <c r="H295" s="26"/>
      <c r="I295" s="26"/>
      <c r="J295" s="26"/>
      <c r="K295" s="26"/>
      <c r="L295" s="27"/>
      <c r="M295" s="154"/>
      <c r="N295" s="155"/>
      <c r="O295" s="52"/>
      <c r="P295" s="52"/>
      <c r="Q295" s="52"/>
      <c r="R295" s="52"/>
      <c r="S295" s="52"/>
      <c r="T295" s="53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T295" s="14" t="s">
        <v>166</v>
      </c>
      <c r="AU295" s="14" t="s">
        <v>77</v>
      </c>
    </row>
    <row r="296" spans="1:65" s="2" customFormat="1" ht="21.75" customHeight="1">
      <c r="A296" s="26"/>
      <c r="B296" s="137"/>
      <c r="C296" s="157" t="s">
        <v>464</v>
      </c>
      <c r="D296" s="157" t="s">
        <v>186</v>
      </c>
      <c r="E296" s="158" t="s">
        <v>465</v>
      </c>
      <c r="F296" s="159" t="s">
        <v>466</v>
      </c>
      <c r="G296" s="160" t="s">
        <v>163</v>
      </c>
      <c r="H296" s="161">
        <v>20</v>
      </c>
      <c r="I296" s="162">
        <v>0</v>
      </c>
      <c r="J296" s="162">
        <f>ROUND(I296*H296,2)</f>
        <v>0</v>
      </c>
      <c r="K296" s="163"/>
      <c r="L296" s="27"/>
      <c r="M296" s="164" t="s">
        <v>1</v>
      </c>
      <c r="N296" s="165" t="s">
        <v>35</v>
      </c>
      <c r="O296" s="148">
        <v>0</v>
      </c>
      <c r="P296" s="148">
        <f>O296*H296</f>
        <v>0</v>
      </c>
      <c r="Q296" s="148">
        <v>0</v>
      </c>
      <c r="R296" s="148">
        <f>Q296*H296</f>
        <v>0</v>
      </c>
      <c r="S296" s="148">
        <v>0</v>
      </c>
      <c r="T296" s="149">
        <f>S296*H296</f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0" t="s">
        <v>189</v>
      </c>
      <c r="AT296" s="150" t="s">
        <v>186</v>
      </c>
      <c r="AU296" s="150" t="s">
        <v>77</v>
      </c>
      <c r="AY296" s="14" t="s">
        <v>159</v>
      </c>
      <c r="BE296" s="151">
        <f>IF(N296="základní",J296,0)</f>
        <v>0</v>
      </c>
      <c r="BF296" s="151">
        <f>IF(N296="snížená",J296,0)</f>
        <v>0</v>
      </c>
      <c r="BG296" s="151">
        <f>IF(N296="zákl. přenesená",J296,0)</f>
        <v>0</v>
      </c>
      <c r="BH296" s="151">
        <f>IF(N296="sníž. přenesená",J296,0)</f>
        <v>0</v>
      </c>
      <c r="BI296" s="151">
        <f>IF(N296="nulová",J296,0)</f>
        <v>0</v>
      </c>
      <c r="BJ296" s="14" t="s">
        <v>77</v>
      </c>
      <c r="BK296" s="151">
        <f>ROUND(I296*H296,2)</f>
        <v>0</v>
      </c>
      <c r="BL296" s="14" t="s">
        <v>189</v>
      </c>
      <c r="BM296" s="150" t="s">
        <v>467</v>
      </c>
    </row>
    <row r="297" spans="1:65" s="2" customFormat="1" ht="11.25">
      <c r="A297" s="26"/>
      <c r="B297" s="27"/>
      <c r="C297" s="26"/>
      <c r="D297" s="152" t="s">
        <v>166</v>
      </c>
      <c r="E297" s="26"/>
      <c r="F297" s="153" t="s">
        <v>466</v>
      </c>
      <c r="G297" s="26"/>
      <c r="H297" s="26"/>
      <c r="I297" s="26"/>
      <c r="J297" s="26"/>
      <c r="K297" s="26"/>
      <c r="L297" s="27"/>
      <c r="M297" s="154"/>
      <c r="N297" s="155"/>
      <c r="O297" s="52"/>
      <c r="P297" s="52"/>
      <c r="Q297" s="52"/>
      <c r="R297" s="52"/>
      <c r="S297" s="52"/>
      <c r="T297" s="53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T297" s="14" t="s">
        <v>166</v>
      </c>
      <c r="AU297" s="14" t="s">
        <v>77</v>
      </c>
    </row>
    <row r="298" spans="1:65" s="2" customFormat="1" ht="44.25" customHeight="1">
      <c r="A298" s="26"/>
      <c r="B298" s="137"/>
      <c r="C298" s="138" t="s">
        <v>468</v>
      </c>
      <c r="D298" s="138" t="s">
        <v>160</v>
      </c>
      <c r="E298" s="139" t="s">
        <v>469</v>
      </c>
      <c r="F298" s="140" t="s">
        <v>470</v>
      </c>
      <c r="G298" s="141" t="s">
        <v>163</v>
      </c>
      <c r="H298" s="142">
        <v>20</v>
      </c>
      <c r="I298" s="143">
        <v>0</v>
      </c>
      <c r="J298" s="143">
        <f>ROUND(I298*H298,2)</f>
        <v>0</v>
      </c>
      <c r="K298" s="144"/>
      <c r="L298" s="145"/>
      <c r="M298" s="146" t="s">
        <v>1</v>
      </c>
      <c r="N298" s="147" t="s">
        <v>35</v>
      </c>
      <c r="O298" s="148">
        <v>0</v>
      </c>
      <c r="P298" s="148">
        <f>O298*H298</f>
        <v>0</v>
      </c>
      <c r="Q298" s="148">
        <v>0</v>
      </c>
      <c r="R298" s="148">
        <f>Q298*H298</f>
        <v>0</v>
      </c>
      <c r="S298" s="148">
        <v>0</v>
      </c>
      <c r="T298" s="149">
        <f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0" t="s">
        <v>164</v>
      </c>
      <c r="AT298" s="150" t="s">
        <v>160</v>
      </c>
      <c r="AU298" s="150" t="s">
        <v>77</v>
      </c>
      <c r="AY298" s="14" t="s">
        <v>159</v>
      </c>
      <c r="BE298" s="151">
        <f>IF(N298="základní",J298,0)</f>
        <v>0</v>
      </c>
      <c r="BF298" s="151">
        <f>IF(N298="snížená",J298,0)</f>
        <v>0</v>
      </c>
      <c r="BG298" s="151">
        <f>IF(N298="zákl. přenesená",J298,0)</f>
        <v>0</v>
      </c>
      <c r="BH298" s="151">
        <f>IF(N298="sníž. přenesená",J298,0)</f>
        <v>0</v>
      </c>
      <c r="BI298" s="151">
        <f>IF(N298="nulová",J298,0)</f>
        <v>0</v>
      </c>
      <c r="BJ298" s="14" t="s">
        <v>77</v>
      </c>
      <c r="BK298" s="151">
        <f>ROUND(I298*H298,2)</f>
        <v>0</v>
      </c>
      <c r="BL298" s="14" t="s">
        <v>164</v>
      </c>
      <c r="BM298" s="150" t="s">
        <v>471</v>
      </c>
    </row>
    <row r="299" spans="1:65" s="2" customFormat="1" ht="29.25">
      <c r="A299" s="26"/>
      <c r="B299" s="27"/>
      <c r="C299" s="26"/>
      <c r="D299" s="152" t="s">
        <v>166</v>
      </c>
      <c r="E299" s="26"/>
      <c r="F299" s="153" t="s">
        <v>470</v>
      </c>
      <c r="G299" s="26"/>
      <c r="H299" s="26"/>
      <c r="I299" s="26"/>
      <c r="J299" s="26"/>
      <c r="K299" s="26"/>
      <c r="L299" s="27"/>
      <c r="M299" s="154"/>
      <c r="N299" s="155"/>
      <c r="O299" s="52"/>
      <c r="P299" s="52"/>
      <c r="Q299" s="52"/>
      <c r="R299" s="52"/>
      <c r="S299" s="52"/>
      <c r="T299" s="53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T299" s="14" t="s">
        <v>166</v>
      </c>
      <c r="AU299" s="14" t="s">
        <v>77</v>
      </c>
    </row>
    <row r="300" spans="1:65" s="2" customFormat="1" ht="16.5" customHeight="1">
      <c r="A300" s="26"/>
      <c r="B300" s="137"/>
      <c r="C300" s="157" t="s">
        <v>472</v>
      </c>
      <c r="D300" s="157" t="s">
        <v>186</v>
      </c>
      <c r="E300" s="158" t="s">
        <v>473</v>
      </c>
      <c r="F300" s="159" t="s">
        <v>474</v>
      </c>
      <c r="G300" s="160" t="s">
        <v>163</v>
      </c>
      <c r="H300" s="161">
        <v>20</v>
      </c>
      <c r="I300" s="162">
        <v>0</v>
      </c>
      <c r="J300" s="162">
        <f>ROUND(I300*H300,2)</f>
        <v>0</v>
      </c>
      <c r="K300" s="163"/>
      <c r="L300" s="27"/>
      <c r="M300" s="164" t="s">
        <v>1</v>
      </c>
      <c r="N300" s="165" t="s">
        <v>35</v>
      </c>
      <c r="O300" s="148">
        <v>0</v>
      </c>
      <c r="P300" s="148">
        <f>O300*H300</f>
        <v>0</v>
      </c>
      <c r="Q300" s="148">
        <v>0</v>
      </c>
      <c r="R300" s="148">
        <f>Q300*H300</f>
        <v>0</v>
      </c>
      <c r="S300" s="148">
        <v>0</v>
      </c>
      <c r="T300" s="149">
        <f>S300*H300</f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0" t="s">
        <v>189</v>
      </c>
      <c r="AT300" s="150" t="s">
        <v>186</v>
      </c>
      <c r="AU300" s="150" t="s">
        <v>77</v>
      </c>
      <c r="AY300" s="14" t="s">
        <v>159</v>
      </c>
      <c r="BE300" s="151">
        <f>IF(N300="základní",J300,0)</f>
        <v>0</v>
      </c>
      <c r="BF300" s="151">
        <f>IF(N300="snížená",J300,0)</f>
        <v>0</v>
      </c>
      <c r="BG300" s="151">
        <f>IF(N300="zákl. přenesená",J300,0)</f>
        <v>0</v>
      </c>
      <c r="BH300" s="151">
        <f>IF(N300="sníž. přenesená",J300,0)</f>
        <v>0</v>
      </c>
      <c r="BI300" s="151">
        <f>IF(N300="nulová",J300,0)</f>
        <v>0</v>
      </c>
      <c r="BJ300" s="14" t="s">
        <v>77</v>
      </c>
      <c r="BK300" s="151">
        <f>ROUND(I300*H300,2)</f>
        <v>0</v>
      </c>
      <c r="BL300" s="14" t="s">
        <v>189</v>
      </c>
      <c r="BM300" s="150" t="s">
        <v>475</v>
      </c>
    </row>
    <row r="301" spans="1:65" s="2" customFormat="1" ht="11.25">
      <c r="A301" s="26"/>
      <c r="B301" s="27"/>
      <c r="C301" s="26"/>
      <c r="D301" s="152" t="s">
        <v>166</v>
      </c>
      <c r="E301" s="26"/>
      <c r="F301" s="153" t="s">
        <v>474</v>
      </c>
      <c r="G301" s="26"/>
      <c r="H301" s="26"/>
      <c r="I301" s="26"/>
      <c r="J301" s="26"/>
      <c r="K301" s="26"/>
      <c r="L301" s="27"/>
      <c r="M301" s="154"/>
      <c r="N301" s="155"/>
      <c r="O301" s="52"/>
      <c r="P301" s="52"/>
      <c r="Q301" s="52"/>
      <c r="R301" s="52"/>
      <c r="S301" s="52"/>
      <c r="T301" s="53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T301" s="14" t="s">
        <v>166</v>
      </c>
      <c r="AU301" s="14" t="s">
        <v>77</v>
      </c>
    </row>
    <row r="302" spans="1:65" s="2" customFormat="1" ht="24.2" customHeight="1">
      <c r="A302" s="26"/>
      <c r="B302" s="137"/>
      <c r="C302" s="138" t="s">
        <v>476</v>
      </c>
      <c r="D302" s="138" t="s">
        <v>160</v>
      </c>
      <c r="E302" s="139" t="s">
        <v>477</v>
      </c>
      <c r="F302" s="140" t="s">
        <v>478</v>
      </c>
      <c r="G302" s="141" t="s">
        <v>163</v>
      </c>
      <c r="H302" s="142">
        <v>20</v>
      </c>
      <c r="I302" s="143">
        <v>0</v>
      </c>
      <c r="J302" s="143">
        <f>ROUND(I302*H302,2)</f>
        <v>0</v>
      </c>
      <c r="K302" s="144"/>
      <c r="L302" s="145"/>
      <c r="M302" s="146" t="s">
        <v>1</v>
      </c>
      <c r="N302" s="147" t="s">
        <v>35</v>
      </c>
      <c r="O302" s="148">
        <v>0</v>
      </c>
      <c r="P302" s="148">
        <f>O302*H302</f>
        <v>0</v>
      </c>
      <c r="Q302" s="148">
        <v>0</v>
      </c>
      <c r="R302" s="148">
        <f>Q302*H302</f>
        <v>0</v>
      </c>
      <c r="S302" s="148">
        <v>0</v>
      </c>
      <c r="T302" s="149">
        <f>S302*H302</f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0" t="s">
        <v>164</v>
      </c>
      <c r="AT302" s="150" t="s">
        <v>160</v>
      </c>
      <c r="AU302" s="150" t="s">
        <v>77</v>
      </c>
      <c r="AY302" s="14" t="s">
        <v>159</v>
      </c>
      <c r="BE302" s="151">
        <f>IF(N302="základní",J302,0)</f>
        <v>0</v>
      </c>
      <c r="BF302" s="151">
        <f>IF(N302="snížená",J302,0)</f>
        <v>0</v>
      </c>
      <c r="BG302" s="151">
        <f>IF(N302="zákl. přenesená",J302,0)</f>
        <v>0</v>
      </c>
      <c r="BH302" s="151">
        <f>IF(N302="sníž. přenesená",J302,0)</f>
        <v>0</v>
      </c>
      <c r="BI302" s="151">
        <f>IF(N302="nulová",J302,0)</f>
        <v>0</v>
      </c>
      <c r="BJ302" s="14" t="s">
        <v>77</v>
      </c>
      <c r="BK302" s="151">
        <f>ROUND(I302*H302,2)</f>
        <v>0</v>
      </c>
      <c r="BL302" s="14" t="s">
        <v>164</v>
      </c>
      <c r="BM302" s="150" t="s">
        <v>479</v>
      </c>
    </row>
    <row r="303" spans="1:65" s="2" customFormat="1" ht="19.5">
      <c r="A303" s="26"/>
      <c r="B303" s="27"/>
      <c r="C303" s="26"/>
      <c r="D303" s="152" t="s">
        <v>166</v>
      </c>
      <c r="E303" s="26"/>
      <c r="F303" s="153" t="s">
        <v>478</v>
      </c>
      <c r="G303" s="26"/>
      <c r="H303" s="26"/>
      <c r="I303" s="26"/>
      <c r="J303" s="26"/>
      <c r="K303" s="26"/>
      <c r="L303" s="27"/>
      <c r="M303" s="154"/>
      <c r="N303" s="155"/>
      <c r="O303" s="52"/>
      <c r="P303" s="52"/>
      <c r="Q303" s="52"/>
      <c r="R303" s="52"/>
      <c r="S303" s="52"/>
      <c r="T303" s="53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T303" s="14" t="s">
        <v>166</v>
      </c>
      <c r="AU303" s="14" t="s">
        <v>77</v>
      </c>
    </row>
    <row r="304" spans="1:65" s="2" customFormat="1" ht="24.2" customHeight="1">
      <c r="A304" s="26"/>
      <c r="B304" s="137"/>
      <c r="C304" s="157" t="s">
        <v>480</v>
      </c>
      <c r="D304" s="157" t="s">
        <v>186</v>
      </c>
      <c r="E304" s="158" t="s">
        <v>481</v>
      </c>
      <c r="F304" s="159" t="s">
        <v>482</v>
      </c>
      <c r="G304" s="160" t="s">
        <v>163</v>
      </c>
      <c r="H304" s="161">
        <v>2</v>
      </c>
      <c r="I304" s="162">
        <v>0</v>
      </c>
      <c r="J304" s="162">
        <f>ROUND(I304*H304,2)</f>
        <v>0</v>
      </c>
      <c r="K304" s="163"/>
      <c r="L304" s="27"/>
      <c r="M304" s="164" t="s">
        <v>1</v>
      </c>
      <c r="N304" s="165" t="s">
        <v>35</v>
      </c>
      <c r="O304" s="148">
        <v>0</v>
      </c>
      <c r="P304" s="148">
        <f>O304*H304</f>
        <v>0</v>
      </c>
      <c r="Q304" s="148">
        <v>0</v>
      </c>
      <c r="R304" s="148">
        <f>Q304*H304</f>
        <v>0</v>
      </c>
      <c r="S304" s="148">
        <v>0</v>
      </c>
      <c r="T304" s="149">
        <f>S304*H304</f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0" t="s">
        <v>189</v>
      </c>
      <c r="AT304" s="150" t="s">
        <v>186</v>
      </c>
      <c r="AU304" s="150" t="s">
        <v>77</v>
      </c>
      <c r="AY304" s="14" t="s">
        <v>159</v>
      </c>
      <c r="BE304" s="151">
        <f>IF(N304="základní",J304,0)</f>
        <v>0</v>
      </c>
      <c r="BF304" s="151">
        <f>IF(N304="snížená",J304,0)</f>
        <v>0</v>
      </c>
      <c r="BG304" s="151">
        <f>IF(N304="zákl. přenesená",J304,0)</f>
        <v>0</v>
      </c>
      <c r="BH304" s="151">
        <f>IF(N304="sníž. přenesená",J304,0)</f>
        <v>0</v>
      </c>
      <c r="BI304" s="151">
        <f>IF(N304="nulová",J304,0)</f>
        <v>0</v>
      </c>
      <c r="BJ304" s="14" t="s">
        <v>77</v>
      </c>
      <c r="BK304" s="151">
        <f>ROUND(I304*H304,2)</f>
        <v>0</v>
      </c>
      <c r="BL304" s="14" t="s">
        <v>189</v>
      </c>
      <c r="BM304" s="150" t="s">
        <v>483</v>
      </c>
    </row>
    <row r="305" spans="1:65" s="2" customFormat="1" ht="29.25">
      <c r="A305" s="26"/>
      <c r="B305" s="27"/>
      <c r="C305" s="26"/>
      <c r="D305" s="152" t="s">
        <v>166</v>
      </c>
      <c r="E305" s="26"/>
      <c r="F305" s="153" t="s">
        <v>484</v>
      </c>
      <c r="G305" s="26"/>
      <c r="H305" s="26"/>
      <c r="I305" s="26"/>
      <c r="J305" s="26"/>
      <c r="K305" s="26"/>
      <c r="L305" s="27"/>
      <c r="M305" s="154"/>
      <c r="N305" s="155"/>
      <c r="O305" s="52"/>
      <c r="P305" s="52"/>
      <c r="Q305" s="52"/>
      <c r="R305" s="52"/>
      <c r="S305" s="52"/>
      <c r="T305" s="53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T305" s="14" t="s">
        <v>166</v>
      </c>
      <c r="AU305" s="14" t="s">
        <v>77</v>
      </c>
    </row>
    <row r="306" spans="1:65" s="2" customFormat="1" ht="16.5" customHeight="1">
      <c r="A306" s="26"/>
      <c r="B306" s="137"/>
      <c r="C306" s="157" t="s">
        <v>485</v>
      </c>
      <c r="D306" s="157" t="s">
        <v>186</v>
      </c>
      <c r="E306" s="158" t="s">
        <v>486</v>
      </c>
      <c r="F306" s="159" t="s">
        <v>487</v>
      </c>
      <c r="G306" s="160" t="s">
        <v>163</v>
      </c>
      <c r="H306" s="161">
        <v>1</v>
      </c>
      <c r="I306" s="162">
        <v>0</v>
      </c>
      <c r="J306" s="162">
        <f>ROUND(I306*H306,2)</f>
        <v>0</v>
      </c>
      <c r="K306" s="163"/>
      <c r="L306" s="27"/>
      <c r="M306" s="164" t="s">
        <v>1</v>
      </c>
      <c r="N306" s="165" t="s">
        <v>35</v>
      </c>
      <c r="O306" s="148">
        <v>0</v>
      </c>
      <c r="P306" s="148">
        <f>O306*H306</f>
        <v>0</v>
      </c>
      <c r="Q306" s="148">
        <v>0</v>
      </c>
      <c r="R306" s="148">
        <f>Q306*H306</f>
        <v>0</v>
      </c>
      <c r="S306" s="148">
        <v>0</v>
      </c>
      <c r="T306" s="149">
        <f>S306*H306</f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0" t="s">
        <v>189</v>
      </c>
      <c r="AT306" s="150" t="s">
        <v>186</v>
      </c>
      <c r="AU306" s="150" t="s">
        <v>77</v>
      </c>
      <c r="AY306" s="14" t="s">
        <v>159</v>
      </c>
      <c r="BE306" s="151">
        <f>IF(N306="základní",J306,0)</f>
        <v>0</v>
      </c>
      <c r="BF306" s="151">
        <f>IF(N306="snížená",J306,0)</f>
        <v>0</v>
      </c>
      <c r="BG306" s="151">
        <f>IF(N306="zákl. přenesená",J306,0)</f>
        <v>0</v>
      </c>
      <c r="BH306" s="151">
        <f>IF(N306="sníž. přenesená",J306,0)</f>
        <v>0</v>
      </c>
      <c r="BI306" s="151">
        <f>IF(N306="nulová",J306,0)</f>
        <v>0</v>
      </c>
      <c r="BJ306" s="14" t="s">
        <v>77</v>
      </c>
      <c r="BK306" s="151">
        <f>ROUND(I306*H306,2)</f>
        <v>0</v>
      </c>
      <c r="BL306" s="14" t="s">
        <v>189</v>
      </c>
      <c r="BM306" s="150" t="s">
        <v>488</v>
      </c>
    </row>
    <row r="307" spans="1:65" s="2" customFormat="1" ht="11.25">
      <c r="A307" s="26"/>
      <c r="B307" s="27"/>
      <c r="C307" s="26"/>
      <c r="D307" s="152" t="s">
        <v>166</v>
      </c>
      <c r="E307" s="26"/>
      <c r="F307" s="153" t="s">
        <v>487</v>
      </c>
      <c r="G307" s="26"/>
      <c r="H307" s="26"/>
      <c r="I307" s="26"/>
      <c r="J307" s="26"/>
      <c r="K307" s="26"/>
      <c r="L307" s="27"/>
      <c r="M307" s="154"/>
      <c r="N307" s="155"/>
      <c r="O307" s="52"/>
      <c r="P307" s="52"/>
      <c r="Q307" s="52"/>
      <c r="R307" s="52"/>
      <c r="S307" s="52"/>
      <c r="T307" s="53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T307" s="14" t="s">
        <v>166</v>
      </c>
      <c r="AU307" s="14" t="s">
        <v>77</v>
      </c>
    </row>
    <row r="308" spans="1:65" s="2" customFormat="1" ht="44.25" customHeight="1">
      <c r="A308" s="26"/>
      <c r="B308" s="137"/>
      <c r="C308" s="138" t="s">
        <v>489</v>
      </c>
      <c r="D308" s="138" t="s">
        <v>160</v>
      </c>
      <c r="E308" s="139" t="s">
        <v>490</v>
      </c>
      <c r="F308" s="140" t="s">
        <v>491</v>
      </c>
      <c r="G308" s="141" t="s">
        <v>492</v>
      </c>
      <c r="H308" s="142">
        <v>1</v>
      </c>
      <c r="I308" s="143">
        <v>0</v>
      </c>
      <c r="J308" s="143">
        <f>ROUND(I308*H308,2)</f>
        <v>0</v>
      </c>
      <c r="K308" s="144"/>
      <c r="L308" s="145"/>
      <c r="M308" s="146" t="s">
        <v>1</v>
      </c>
      <c r="N308" s="147" t="s">
        <v>35</v>
      </c>
      <c r="O308" s="148">
        <v>0</v>
      </c>
      <c r="P308" s="148">
        <f>O308*H308</f>
        <v>0</v>
      </c>
      <c r="Q308" s="148">
        <v>0</v>
      </c>
      <c r="R308" s="148">
        <f>Q308*H308</f>
        <v>0</v>
      </c>
      <c r="S308" s="148">
        <v>0</v>
      </c>
      <c r="T308" s="149">
        <f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0" t="s">
        <v>164</v>
      </c>
      <c r="AT308" s="150" t="s">
        <v>160</v>
      </c>
      <c r="AU308" s="150" t="s">
        <v>77</v>
      </c>
      <c r="AY308" s="14" t="s">
        <v>159</v>
      </c>
      <c r="BE308" s="151">
        <f>IF(N308="základní",J308,0)</f>
        <v>0</v>
      </c>
      <c r="BF308" s="151">
        <f>IF(N308="snížená",J308,0)</f>
        <v>0</v>
      </c>
      <c r="BG308" s="151">
        <f>IF(N308="zákl. přenesená",J308,0)</f>
        <v>0</v>
      </c>
      <c r="BH308" s="151">
        <f>IF(N308="sníž. přenesená",J308,0)</f>
        <v>0</v>
      </c>
      <c r="BI308" s="151">
        <f>IF(N308="nulová",J308,0)</f>
        <v>0</v>
      </c>
      <c r="BJ308" s="14" t="s">
        <v>77</v>
      </c>
      <c r="BK308" s="151">
        <f>ROUND(I308*H308,2)</f>
        <v>0</v>
      </c>
      <c r="BL308" s="14" t="s">
        <v>164</v>
      </c>
      <c r="BM308" s="150" t="s">
        <v>493</v>
      </c>
    </row>
    <row r="309" spans="1:65" s="2" customFormat="1" ht="29.25">
      <c r="A309" s="26"/>
      <c r="B309" s="27"/>
      <c r="C309" s="26"/>
      <c r="D309" s="152" t="s">
        <v>166</v>
      </c>
      <c r="E309" s="26"/>
      <c r="F309" s="153" t="s">
        <v>491</v>
      </c>
      <c r="G309" s="26"/>
      <c r="H309" s="26"/>
      <c r="I309" s="26"/>
      <c r="J309" s="26"/>
      <c r="K309" s="26"/>
      <c r="L309" s="27"/>
      <c r="M309" s="154"/>
      <c r="N309" s="155"/>
      <c r="O309" s="52"/>
      <c r="P309" s="52"/>
      <c r="Q309" s="52"/>
      <c r="R309" s="52"/>
      <c r="S309" s="52"/>
      <c r="T309" s="53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T309" s="14" t="s">
        <v>166</v>
      </c>
      <c r="AU309" s="14" t="s">
        <v>77</v>
      </c>
    </row>
    <row r="310" spans="1:65" s="2" customFormat="1" ht="16.5" customHeight="1">
      <c r="A310" s="26"/>
      <c r="B310" s="137"/>
      <c r="C310" s="157" t="s">
        <v>494</v>
      </c>
      <c r="D310" s="157" t="s">
        <v>186</v>
      </c>
      <c r="E310" s="158" t="s">
        <v>495</v>
      </c>
      <c r="F310" s="159" t="s">
        <v>496</v>
      </c>
      <c r="G310" s="160" t="s">
        <v>163</v>
      </c>
      <c r="H310" s="161">
        <v>1</v>
      </c>
      <c r="I310" s="162">
        <v>0</v>
      </c>
      <c r="J310" s="162">
        <f>ROUND(I310*H310,2)</f>
        <v>0</v>
      </c>
      <c r="K310" s="163"/>
      <c r="L310" s="27"/>
      <c r="M310" s="164" t="s">
        <v>1</v>
      </c>
      <c r="N310" s="165" t="s">
        <v>35</v>
      </c>
      <c r="O310" s="148">
        <v>0</v>
      </c>
      <c r="P310" s="148">
        <f>O310*H310</f>
        <v>0</v>
      </c>
      <c r="Q310" s="148">
        <v>0</v>
      </c>
      <c r="R310" s="148">
        <f>Q310*H310</f>
        <v>0</v>
      </c>
      <c r="S310" s="148">
        <v>0</v>
      </c>
      <c r="T310" s="149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0" t="s">
        <v>189</v>
      </c>
      <c r="AT310" s="150" t="s">
        <v>186</v>
      </c>
      <c r="AU310" s="150" t="s">
        <v>77</v>
      </c>
      <c r="AY310" s="14" t="s">
        <v>159</v>
      </c>
      <c r="BE310" s="151">
        <f>IF(N310="základní",J310,0)</f>
        <v>0</v>
      </c>
      <c r="BF310" s="151">
        <f>IF(N310="snížená",J310,0)</f>
        <v>0</v>
      </c>
      <c r="BG310" s="151">
        <f>IF(N310="zákl. přenesená",J310,0)</f>
        <v>0</v>
      </c>
      <c r="BH310" s="151">
        <f>IF(N310="sníž. přenesená",J310,0)</f>
        <v>0</v>
      </c>
      <c r="BI310" s="151">
        <f>IF(N310="nulová",J310,0)</f>
        <v>0</v>
      </c>
      <c r="BJ310" s="14" t="s">
        <v>77</v>
      </c>
      <c r="BK310" s="151">
        <f>ROUND(I310*H310,2)</f>
        <v>0</v>
      </c>
      <c r="BL310" s="14" t="s">
        <v>189</v>
      </c>
      <c r="BM310" s="150" t="s">
        <v>497</v>
      </c>
    </row>
    <row r="311" spans="1:65" s="2" customFormat="1" ht="11.25">
      <c r="A311" s="26"/>
      <c r="B311" s="27"/>
      <c r="C311" s="26"/>
      <c r="D311" s="152" t="s">
        <v>166</v>
      </c>
      <c r="E311" s="26"/>
      <c r="F311" s="153" t="s">
        <v>496</v>
      </c>
      <c r="G311" s="26"/>
      <c r="H311" s="26"/>
      <c r="I311" s="26"/>
      <c r="J311" s="26"/>
      <c r="K311" s="26"/>
      <c r="L311" s="27"/>
      <c r="M311" s="154"/>
      <c r="N311" s="155"/>
      <c r="O311" s="52"/>
      <c r="P311" s="52"/>
      <c r="Q311" s="52"/>
      <c r="R311" s="52"/>
      <c r="S311" s="52"/>
      <c r="T311" s="53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T311" s="14" t="s">
        <v>166</v>
      </c>
      <c r="AU311" s="14" t="s">
        <v>77</v>
      </c>
    </row>
    <row r="312" spans="1:65" s="2" customFormat="1" ht="24.2" customHeight="1">
      <c r="A312" s="26"/>
      <c r="B312" s="137"/>
      <c r="C312" s="138" t="s">
        <v>498</v>
      </c>
      <c r="D312" s="138" t="s">
        <v>160</v>
      </c>
      <c r="E312" s="139" t="s">
        <v>499</v>
      </c>
      <c r="F312" s="140" t="s">
        <v>500</v>
      </c>
      <c r="G312" s="141" t="s">
        <v>163</v>
      </c>
      <c r="H312" s="142">
        <v>1</v>
      </c>
      <c r="I312" s="143">
        <v>0</v>
      </c>
      <c r="J312" s="143">
        <f>ROUND(I312*H312,2)</f>
        <v>0</v>
      </c>
      <c r="K312" s="144"/>
      <c r="L312" s="145"/>
      <c r="M312" s="146" t="s">
        <v>1</v>
      </c>
      <c r="N312" s="147" t="s">
        <v>35</v>
      </c>
      <c r="O312" s="148">
        <v>0</v>
      </c>
      <c r="P312" s="148">
        <f>O312*H312</f>
        <v>0</v>
      </c>
      <c r="Q312" s="148">
        <v>0</v>
      </c>
      <c r="R312" s="148">
        <f>Q312*H312</f>
        <v>0</v>
      </c>
      <c r="S312" s="148">
        <v>0</v>
      </c>
      <c r="T312" s="149">
        <f>S312*H312</f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0" t="s">
        <v>164</v>
      </c>
      <c r="AT312" s="150" t="s">
        <v>160</v>
      </c>
      <c r="AU312" s="150" t="s">
        <v>77</v>
      </c>
      <c r="AY312" s="14" t="s">
        <v>159</v>
      </c>
      <c r="BE312" s="151">
        <f>IF(N312="základní",J312,0)</f>
        <v>0</v>
      </c>
      <c r="BF312" s="151">
        <f>IF(N312="snížená",J312,0)</f>
        <v>0</v>
      </c>
      <c r="BG312" s="151">
        <f>IF(N312="zákl. přenesená",J312,0)</f>
        <v>0</v>
      </c>
      <c r="BH312" s="151">
        <f>IF(N312="sníž. přenesená",J312,0)</f>
        <v>0</v>
      </c>
      <c r="BI312" s="151">
        <f>IF(N312="nulová",J312,0)</f>
        <v>0</v>
      </c>
      <c r="BJ312" s="14" t="s">
        <v>77</v>
      </c>
      <c r="BK312" s="151">
        <f>ROUND(I312*H312,2)</f>
        <v>0</v>
      </c>
      <c r="BL312" s="14" t="s">
        <v>164</v>
      </c>
      <c r="BM312" s="150" t="s">
        <v>501</v>
      </c>
    </row>
    <row r="313" spans="1:65" s="2" customFormat="1" ht="19.5">
      <c r="A313" s="26"/>
      <c r="B313" s="27"/>
      <c r="C313" s="26"/>
      <c r="D313" s="152" t="s">
        <v>166</v>
      </c>
      <c r="E313" s="26"/>
      <c r="F313" s="153" t="s">
        <v>500</v>
      </c>
      <c r="G313" s="26"/>
      <c r="H313" s="26"/>
      <c r="I313" s="26"/>
      <c r="J313" s="26"/>
      <c r="K313" s="26"/>
      <c r="L313" s="27"/>
      <c r="M313" s="154"/>
      <c r="N313" s="155"/>
      <c r="O313" s="52"/>
      <c r="P313" s="52"/>
      <c r="Q313" s="52"/>
      <c r="R313" s="52"/>
      <c r="S313" s="52"/>
      <c r="T313" s="53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T313" s="14" t="s">
        <v>166</v>
      </c>
      <c r="AU313" s="14" t="s">
        <v>77</v>
      </c>
    </row>
    <row r="314" spans="1:65" s="2" customFormat="1" ht="16.5" customHeight="1">
      <c r="A314" s="26"/>
      <c r="B314" s="137"/>
      <c r="C314" s="157" t="s">
        <v>502</v>
      </c>
      <c r="D314" s="157" t="s">
        <v>186</v>
      </c>
      <c r="E314" s="158" t="s">
        <v>503</v>
      </c>
      <c r="F314" s="159" t="s">
        <v>504</v>
      </c>
      <c r="G314" s="160" t="s">
        <v>163</v>
      </c>
      <c r="H314" s="161">
        <v>1</v>
      </c>
      <c r="I314" s="162">
        <v>0</v>
      </c>
      <c r="J314" s="162">
        <f>ROUND(I314*H314,2)</f>
        <v>0</v>
      </c>
      <c r="K314" s="163"/>
      <c r="L314" s="27"/>
      <c r="M314" s="164" t="s">
        <v>1</v>
      </c>
      <c r="N314" s="165" t="s">
        <v>35</v>
      </c>
      <c r="O314" s="148">
        <v>0</v>
      </c>
      <c r="P314" s="148">
        <f>O314*H314</f>
        <v>0</v>
      </c>
      <c r="Q314" s="148">
        <v>0</v>
      </c>
      <c r="R314" s="148">
        <f>Q314*H314</f>
        <v>0</v>
      </c>
      <c r="S314" s="148">
        <v>0</v>
      </c>
      <c r="T314" s="149">
        <f>S314*H314</f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0" t="s">
        <v>189</v>
      </c>
      <c r="AT314" s="150" t="s">
        <v>186</v>
      </c>
      <c r="AU314" s="150" t="s">
        <v>77</v>
      </c>
      <c r="AY314" s="14" t="s">
        <v>159</v>
      </c>
      <c r="BE314" s="151">
        <f>IF(N314="základní",J314,0)</f>
        <v>0</v>
      </c>
      <c r="BF314" s="151">
        <f>IF(N314="snížená",J314,0)</f>
        <v>0</v>
      </c>
      <c r="BG314" s="151">
        <f>IF(N314="zákl. přenesená",J314,0)</f>
        <v>0</v>
      </c>
      <c r="BH314" s="151">
        <f>IF(N314="sníž. přenesená",J314,0)</f>
        <v>0</v>
      </c>
      <c r="BI314" s="151">
        <f>IF(N314="nulová",J314,0)</f>
        <v>0</v>
      </c>
      <c r="BJ314" s="14" t="s">
        <v>77</v>
      </c>
      <c r="BK314" s="151">
        <f>ROUND(I314*H314,2)</f>
        <v>0</v>
      </c>
      <c r="BL314" s="14" t="s">
        <v>189</v>
      </c>
      <c r="BM314" s="150" t="s">
        <v>505</v>
      </c>
    </row>
    <row r="315" spans="1:65" s="2" customFormat="1" ht="11.25">
      <c r="A315" s="26"/>
      <c r="B315" s="27"/>
      <c r="C315" s="26"/>
      <c r="D315" s="152" t="s">
        <v>166</v>
      </c>
      <c r="E315" s="26"/>
      <c r="F315" s="153" t="s">
        <v>504</v>
      </c>
      <c r="G315" s="26"/>
      <c r="H315" s="26"/>
      <c r="I315" s="26"/>
      <c r="J315" s="26"/>
      <c r="K315" s="26"/>
      <c r="L315" s="27"/>
      <c r="M315" s="154"/>
      <c r="N315" s="155"/>
      <c r="O315" s="52"/>
      <c r="P315" s="52"/>
      <c r="Q315" s="52"/>
      <c r="R315" s="52"/>
      <c r="S315" s="52"/>
      <c r="T315" s="53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T315" s="14" t="s">
        <v>166</v>
      </c>
      <c r="AU315" s="14" t="s">
        <v>77</v>
      </c>
    </row>
    <row r="316" spans="1:65" s="2" customFormat="1" ht="16.5" customHeight="1">
      <c r="A316" s="26"/>
      <c r="B316" s="137"/>
      <c r="C316" s="138" t="s">
        <v>506</v>
      </c>
      <c r="D316" s="138" t="s">
        <v>160</v>
      </c>
      <c r="E316" s="139" t="s">
        <v>507</v>
      </c>
      <c r="F316" s="140" t="s">
        <v>508</v>
      </c>
      <c r="G316" s="141" t="s">
        <v>163</v>
      </c>
      <c r="H316" s="142">
        <v>1</v>
      </c>
      <c r="I316" s="143">
        <v>0</v>
      </c>
      <c r="J316" s="143">
        <f>ROUND(I316*H316,2)</f>
        <v>0</v>
      </c>
      <c r="K316" s="144"/>
      <c r="L316" s="145"/>
      <c r="M316" s="146" t="s">
        <v>1</v>
      </c>
      <c r="N316" s="147" t="s">
        <v>35</v>
      </c>
      <c r="O316" s="148">
        <v>0</v>
      </c>
      <c r="P316" s="148">
        <f>O316*H316</f>
        <v>0</v>
      </c>
      <c r="Q316" s="148">
        <v>0</v>
      </c>
      <c r="R316" s="148">
        <f>Q316*H316</f>
        <v>0</v>
      </c>
      <c r="S316" s="148">
        <v>0</v>
      </c>
      <c r="T316" s="149">
        <f>S316*H316</f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0" t="s">
        <v>164</v>
      </c>
      <c r="AT316" s="150" t="s">
        <v>160</v>
      </c>
      <c r="AU316" s="150" t="s">
        <v>77</v>
      </c>
      <c r="AY316" s="14" t="s">
        <v>159</v>
      </c>
      <c r="BE316" s="151">
        <f>IF(N316="základní",J316,0)</f>
        <v>0</v>
      </c>
      <c r="BF316" s="151">
        <f>IF(N316="snížená",J316,0)</f>
        <v>0</v>
      </c>
      <c r="BG316" s="151">
        <f>IF(N316="zákl. přenesená",J316,0)</f>
        <v>0</v>
      </c>
      <c r="BH316" s="151">
        <f>IF(N316="sníž. přenesená",J316,0)</f>
        <v>0</v>
      </c>
      <c r="BI316" s="151">
        <f>IF(N316="nulová",J316,0)</f>
        <v>0</v>
      </c>
      <c r="BJ316" s="14" t="s">
        <v>77</v>
      </c>
      <c r="BK316" s="151">
        <f>ROUND(I316*H316,2)</f>
        <v>0</v>
      </c>
      <c r="BL316" s="14" t="s">
        <v>164</v>
      </c>
      <c r="BM316" s="150" t="s">
        <v>509</v>
      </c>
    </row>
    <row r="317" spans="1:65" s="2" customFormat="1" ht="11.25">
      <c r="A317" s="26"/>
      <c r="B317" s="27"/>
      <c r="C317" s="26"/>
      <c r="D317" s="152" t="s">
        <v>166</v>
      </c>
      <c r="E317" s="26"/>
      <c r="F317" s="153" t="s">
        <v>508</v>
      </c>
      <c r="G317" s="26"/>
      <c r="H317" s="26"/>
      <c r="I317" s="26"/>
      <c r="J317" s="26"/>
      <c r="K317" s="26"/>
      <c r="L317" s="27"/>
      <c r="M317" s="154"/>
      <c r="N317" s="155"/>
      <c r="O317" s="52"/>
      <c r="P317" s="52"/>
      <c r="Q317" s="52"/>
      <c r="R317" s="52"/>
      <c r="S317" s="52"/>
      <c r="T317" s="53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T317" s="14" t="s">
        <v>166</v>
      </c>
      <c r="AU317" s="14" t="s">
        <v>77</v>
      </c>
    </row>
    <row r="318" spans="1:65" s="2" customFormat="1" ht="16.5" customHeight="1">
      <c r="A318" s="26"/>
      <c r="B318" s="137"/>
      <c r="C318" s="157" t="s">
        <v>510</v>
      </c>
      <c r="D318" s="157" t="s">
        <v>186</v>
      </c>
      <c r="E318" s="158" t="s">
        <v>511</v>
      </c>
      <c r="F318" s="159" t="s">
        <v>512</v>
      </c>
      <c r="G318" s="160" t="s">
        <v>163</v>
      </c>
      <c r="H318" s="161">
        <v>2</v>
      </c>
      <c r="I318" s="162">
        <v>0</v>
      </c>
      <c r="J318" s="162">
        <f>ROUND(I318*H318,2)</f>
        <v>0</v>
      </c>
      <c r="K318" s="163"/>
      <c r="L318" s="27"/>
      <c r="M318" s="164" t="s">
        <v>1</v>
      </c>
      <c r="N318" s="165" t="s">
        <v>35</v>
      </c>
      <c r="O318" s="148">
        <v>0</v>
      </c>
      <c r="P318" s="148">
        <f>O318*H318</f>
        <v>0</v>
      </c>
      <c r="Q318" s="148">
        <v>0</v>
      </c>
      <c r="R318" s="148">
        <f>Q318*H318</f>
        <v>0</v>
      </c>
      <c r="S318" s="148">
        <v>0</v>
      </c>
      <c r="T318" s="149">
        <f>S318*H318</f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0" t="s">
        <v>189</v>
      </c>
      <c r="AT318" s="150" t="s">
        <v>186</v>
      </c>
      <c r="AU318" s="150" t="s">
        <v>77</v>
      </c>
      <c r="AY318" s="14" t="s">
        <v>159</v>
      </c>
      <c r="BE318" s="151">
        <f>IF(N318="základní",J318,0)</f>
        <v>0</v>
      </c>
      <c r="BF318" s="151">
        <f>IF(N318="snížená",J318,0)</f>
        <v>0</v>
      </c>
      <c r="BG318" s="151">
        <f>IF(N318="zákl. přenesená",J318,0)</f>
        <v>0</v>
      </c>
      <c r="BH318" s="151">
        <f>IF(N318="sníž. přenesená",J318,0)</f>
        <v>0</v>
      </c>
      <c r="BI318" s="151">
        <f>IF(N318="nulová",J318,0)</f>
        <v>0</v>
      </c>
      <c r="BJ318" s="14" t="s">
        <v>77</v>
      </c>
      <c r="BK318" s="151">
        <f>ROUND(I318*H318,2)</f>
        <v>0</v>
      </c>
      <c r="BL318" s="14" t="s">
        <v>189</v>
      </c>
      <c r="BM318" s="150" t="s">
        <v>513</v>
      </c>
    </row>
    <row r="319" spans="1:65" s="2" customFormat="1" ht="11.25">
      <c r="A319" s="26"/>
      <c r="B319" s="27"/>
      <c r="C319" s="26"/>
      <c r="D319" s="152" t="s">
        <v>166</v>
      </c>
      <c r="E319" s="26"/>
      <c r="F319" s="153" t="s">
        <v>512</v>
      </c>
      <c r="G319" s="26"/>
      <c r="H319" s="26"/>
      <c r="I319" s="26"/>
      <c r="J319" s="26"/>
      <c r="K319" s="26"/>
      <c r="L319" s="27"/>
      <c r="M319" s="154"/>
      <c r="N319" s="155"/>
      <c r="O319" s="52"/>
      <c r="P319" s="52"/>
      <c r="Q319" s="52"/>
      <c r="R319" s="52"/>
      <c r="S319" s="52"/>
      <c r="T319" s="53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T319" s="14" t="s">
        <v>166</v>
      </c>
      <c r="AU319" s="14" t="s">
        <v>77</v>
      </c>
    </row>
    <row r="320" spans="1:65" s="2" customFormat="1" ht="33" customHeight="1">
      <c r="A320" s="26"/>
      <c r="B320" s="137"/>
      <c r="C320" s="138" t="s">
        <v>514</v>
      </c>
      <c r="D320" s="138" t="s">
        <v>160</v>
      </c>
      <c r="E320" s="139" t="s">
        <v>515</v>
      </c>
      <c r="F320" s="140" t="s">
        <v>516</v>
      </c>
      <c r="G320" s="141" t="s">
        <v>163</v>
      </c>
      <c r="H320" s="142">
        <v>1</v>
      </c>
      <c r="I320" s="143">
        <v>0</v>
      </c>
      <c r="J320" s="143">
        <f>ROUND(I320*H320,2)</f>
        <v>0</v>
      </c>
      <c r="K320" s="144"/>
      <c r="L320" s="145"/>
      <c r="M320" s="146" t="s">
        <v>1</v>
      </c>
      <c r="N320" s="147" t="s">
        <v>35</v>
      </c>
      <c r="O320" s="148">
        <v>0</v>
      </c>
      <c r="P320" s="148">
        <f>O320*H320</f>
        <v>0</v>
      </c>
      <c r="Q320" s="148">
        <v>0</v>
      </c>
      <c r="R320" s="148">
        <f>Q320*H320</f>
        <v>0</v>
      </c>
      <c r="S320" s="148">
        <v>0</v>
      </c>
      <c r="T320" s="149">
        <f>S320*H320</f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0" t="s">
        <v>164</v>
      </c>
      <c r="AT320" s="150" t="s">
        <v>160</v>
      </c>
      <c r="AU320" s="150" t="s">
        <v>77</v>
      </c>
      <c r="AY320" s="14" t="s">
        <v>159</v>
      </c>
      <c r="BE320" s="151">
        <f>IF(N320="základní",J320,0)</f>
        <v>0</v>
      </c>
      <c r="BF320" s="151">
        <f>IF(N320="snížená",J320,0)</f>
        <v>0</v>
      </c>
      <c r="BG320" s="151">
        <f>IF(N320="zákl. přenesená",J320,0)</f>
        <v>0</v>
      </c>
      <c r="BH320" s="151">
        <f>IF(N320="sníž. přenesená",J320,0)</f>
        <v>0</v>
      </c>
      <c r="BI320" s="151">
        <f>IF(N320="nulová",J320,0)</f>
        <v>0</v>
      </c>
      <c r="BJ320" s="14" t="s">
        <v>77</v>
      </c>
      <c r="BK320" s="151">
        <f>ROUND(I320*H320,2)</f>
        <v>0</v>
      </c>
      <c r="BL320" s="14" t="s">
        <v>164</v>
      </c>
      <c r="BM320" s="150" t="s">
        <v>517</v>
      </c>
    </row>
    <row r="321" spans="1:65" s="2" customFormat="1" ht="19.5">
      <c r="A321" s="26"/>
      <c r="B321" s="27"/>
      <c r="C321" s="26"/>
      <c r="D321" s="152" t="s">
        <v>166</v>
      </c>
      <c r="E321" s="26"/>
      <c r="F321" s="153" t="s">
        <v>516</v>
      </c>
      <c r="G321" s="26"/>
      <c r="H321" s="26"/>
      <c r="I321" s="26"/>
      <c r="J321" s="26"/>
      <c r="K321" s="26"/>
      <c r="L321" s="27"/>
      <c r="M321" s="154"/>
      <c r="N321" s="155"/>
      <c r="O321" s="52"/>
      <c r="P321" s="52"/>
      <c r="Q321" s="52"/>
      <c r="R321" s="52"/>
      <c r="S321" s="52"/>
      <c r="T321" s="53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T321" s="14" t="s">
        <v>166</v>
      </c>
      <c r="AU321" s="14" t="s">
        <v>77</v>
      </c>
    </row>
    <row r="322" spans="1:65" s="2" customFormat="1" ht="37.9" customHeight="1">
      <c r="A322" s="26"/>
      <c r="B322" s="137"/>
      <c r="C322" s="138" t="s">
        <v>518</v>
      </c>
      <c r="D322" s="138" t="s">
        <v>160</v>
      </c>
      <c r="E322" s="139" t="s">
        <v>519</v>
      </c>
      <c r="F322" s="140" t="s">
        <v>520</v>
      </c>
      <c r="G322" s="141" t="s">
        <v>163</v>
      </c>
      <c r="H322" s="142">
        <v>40</v>
      </c>
      <c r="I322" s="143">
        <v>0</v>
      </c>
      <c r="J322" s="143">
        <f>ROUND(I322*H322,2)</f>
        <v>0</v>
      </c>
      <c r="K322" s="144"/>
      <c r="L322" s="145"/>
      <c r="M322" s="146" t="s">
        <v>1</v>
      </c>
      <c r="N322" s="147" t="s">
        <v>35</v>
      </c>
      <c r="O322" s="148">
        <v>0</v>
      </c>
      <c r="P322" s="148">
        <f>O322*H322</f>
        <v>0</v>
      </c>
      <c r="Q322" s="148">
        <v>0</v>
      </c>
      <c r="R322" s="148">
        <f>Q322*H322</f>
        <v>0</v>
      </c>
      <c r="S322" s="148">
        <v>0</v>
      </c>
      <c r="T322" s="149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0" t="s">
        <v>260</v>
      </c>
      <c r="AT322" s="150" t="s">
        <v>160</v>
      </c>
      <c r="AU322" s="150" t="s">
        <v>77</v>
      </c>
      <c r="AY322" s="14" t="s">
        <v>159</v>
      </c>
      <c r="BE322" s="151">
        <f>IF(N322="základní",J322,0)</f>
        <v>0</v>
      </c>
      <c r="BF322" s="151">
        <f>IF(N322="snížená",J322,0)</f>
        <v>0</v>
      </c>
      <c r="BG322" s="151">
        <f>IF(N322="zákl. přenesená",J322,0)</f>
        <v>0</v>
      </c>
      <c r="BH322" s="151">
        <f>IF(N322="sníž. přenesená",J322,0)</f>
        <v>0</v>
      </c>
      <c r="BI322" s="151">
        <f>IF(N322="nulová",J322,0)</f>
        <v>0</v>
      </c>
      <c r="BJ322" s="14" t="s">
        <v>77</v>
      </c>
      <c r="BK322" s="151">
        <f>ROUND(I322*H322,2)</f>
        <v>0</v>
      </c>
      <c r="BL322" s="14" t="s">
        <v>260</v>
      </c>
      <c r="BM322" s="150" t="s">
        <v>521</v>
      </c>
    </row>
    <row r="323" spans="1:65" s="2" customFormat="1" ht="19.5">
      <c r="A323" s="26"/>
      <c r="B323" s="27"/>
      <c r="C323" s="26"/>
      <c r="D323" s="152" t="s">
        <v>166</v>
      </c>
      <c r="E323" s="26"/>
      <c r="F323" s="153" t="s">
        <v>520</v>
      </c>
      <c r="G323" s="26"/>
      <c r="H323" s="26"/>
      <c r="I323" s="26"/>
      <c r="J323" s="26"/>
      <c r="K323" s="26"/>
      <c r="L323" s="27"/>
      <c r="M323" s="154"/>
      <c r="N323" s="155"/>
      <c r="O323" s="52"/>
      <c r="P323" s="52"/>
      <c r="Q323" s="52"/>
      <c r="R323" s="52"/>
      <c r="S323" s="52"/>
      <c r="T323" s="53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T323" s="14" t="s">
        <v>166</v>
      </c>
      <c r="AU323" s="14" t="s">
        <v>77</v>
      </c>
    </row>
    <row r="324" spans="1:65" s="2" customFormat="1" ht="16.5" customHeight="1">
      <c r="A324" s="26"/>
      <c r="B324" s="137"/>
      <c r="C324" s="157" t="s">
        <v>522</v>
      </c>
      <c r="D324" s="157" t="s">
        <v>186</v>
      </c>
      <c r="E324" s="158" t="s">
        <v>523</v>
      </c>
      <c r="F324" s="159" t="s">
        <v>524</v>
      </c>
      <c r="G324" s="160" t="s">
        <v>163</v>
      </c>
      <c r="H324" s="161">
        <v>40</v>
      </c>
      <c r="I324" s="162">
        <v>0</v>
      </c>
      <c r="J324" s="162">
        <f>ROUND(I324*H324,2)</f>
        <v>0</v>
      </c>
      <c r="K324" s="163"/>
      <c r="L324" s="27"/>
      <c r="M324" s="164" t="s">
        <v>1</v>
      </c>
      <c r="N324" s="165" t="s">
        <v>35</v>
      </c>
      <c r="O324" s="148">
        <v>0</v>
      </c>
      <c r="P324" s="148">
        <f>O324*H324</f>
        <v>0</v>
      </c>
      <c r="Q324" s="148">
        <v>0</v>
      </c>
      <c r="R324" s="148">
        <f>Q324*H324</f>
        <v>0</v>
      </c>
      <c r="S324" s="148">
        <v>0</v>
      </c>
      <c r="T324" s="149">
        <f>S324*H324</f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0" t="s">
        <v>260</v>
      </c>
      <c r="AT324" s="150" t="s">
        <v>186</v>
      </c>
      <c r="AU324" s="150" t="s">
        <v>77</v>
      </c>
      <c r="AY324" s="14" t="s">
        <v>159</v>
      </c>
      <c r="BE324" s="151">
        <f>IF(N324="základní",J324,0)</f>
        <v>0</v>
      </c>
      <c r="BF324" s="151">
        <f>IF(N324="snížená",J324,0)</f>
        <v>0</v>
      </c>
      <c r="BG324" s="151">
        <f>IF(N324="zákl. přenesená",J324,0)</f>
        <v>0</v>
      </c>
      <c r="BH324" s="151">
        <f>IF(N324="sníž. přenesená",J324,0)</f>
        <v>0</v>
      </c>
      <c r="BI324" s="151">
        <f>IF(N324="nulová",J324,0)</f>
        <v>0</v>
      </c>
      <c r="BJ324" s="14" t="s">
        <v>77</v>
      </c>
      <c r="BK324" s="151">
        <f>ROUND(I324*H324,2)</f>
        <v>0</v>
      </c>
      <c r="BL324" s="14" t="s">
        <v>260</v>
      </c>
      <c r="BM324" s="150" t="s">
        <v>525</v>
      </c>
    </row>
    <row r="325" spans="1:65" s="2" customFormat="1" ht="19.5">
      <c r="A325" s="26"/>
      <c r="B325" s="27"/>
      <c r="C325" s="26"/>
      <c r="D325" s="152" t="s">
        <v>166</v>
      </c>
      <c r="E325" s="26"/>
      <c r="F325" s="153" t="s">
        <v>526</v>
      </c>
      <c r="G325" s="26"/>
      <c r="H325" s="26"/>
      <c r="I325" s="26"/>
      <c r="J325" s="26"/>
      <c r="K325" s="26"/>
      <c r="L325" s="27"/>
      <c r="M325" s="154"/>
      <c r="N325" s="155"/>
      <c r="O325" s="52"/>
      <c r="P325" s="52"/>
      <c r="Q325" s="52"/>
      <c r="R325" s="52"/>
      <c r="S325" s="52"/>
      <c r="T325" s="53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T325" s="14" t="s">
        <v>166</v>
      </c>
      <c r="AU325" s="14" t="s">
        <v>77</v>
      </c>
    </row>
    <row r="326" spans="1:65" s="2" customFormat="1" ht="16.5" customHeight="1">
      <c r="A326" s="26"/>
      <c r="B326" s="137"/>
      <c r="C326" s="157" t="s">
        <v>527</v>
      </c>
      <c r="D326" s="157" t="s">
        <v>186</v>
      </c>
      <c r="E326" s="158" t="s">
        <v>528</v>
      </c>
      <c r="F326" s="159" t="s">
        <v>529</v>
      </c>
      <c r="G326" s="160" t="s">
        <v>163</v>
      </c>
      <c r="H326" s="161">
        <v>7</v>
      </c>
      <c r="I326" s="162">
        <v>0</v>
      </c>
      <c r="J326" s="162">
        <f>ROUND(I326*H326,2)</f>
        <v>0</v>
      </c>
      <c r="K326" s="163"/>
      <c r="L326" s="27"/>
      <c r="M326" s="164" t="s">
        <v>1</v>
      </c>
      <c r="N326" s="165" t="s">
        <v>35</v>
      </c>
      <c r="O326" s="148">
        <v>0</v>
      </c>
      <c r="P326" s="148">
        <f>O326*H326</f>
        <v>0</v>
      </c>
      <c r="Q326" s="148">
        <v>0</v>
      </c>
      <c r="R326" s="148">
        <f>Q326*H326</f>
        <v>0</v>
      </c>
      <c r="S326" s="148">
        <v>0</v>
      </c>
      <c r="T326" s="149">
        <f>S326*H326</f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0" t="s">
        <v>189</v>
      </c>
      <c r="AT326" s="150" t="s">
        <v>186</v>
      </c>
      <c r="AU326" s="150" t="s">
        <v>77</v>
      </c>
      <c r="AY326" s="14" t="s">
        <v>159</v>
      </c>
      <c r="BE326" s="151">
        <f>IF(N326="základní",J326,0)</f>
        <v>0</v>
      </c>
      <c r="BF326" s="151">
        <f>IF(N326="snížená",J326,0)</f>
        <v>0</v>
      </c>
      <c r="BG326" s="151">
        <f>IF(N326="zákl. přenesená",J326,0)</f>
        <v>0</v>
      </c>
      <c r="BH326" s="151">
        <f>IF(N326="sníž. přenesená",J326,0)</f>
        <v>0</v>
      </c>
      <c r="BI326" s="151">
        <f>IF(N326="nulová",J326,0)</f>
        <v>0</v>
      </c>
      <c r="BJ326" s="14" t="s">
        <v>77</v>
      </c>
      <c r="BK326" s="151">
        <f>ROUND(I326*H326,2)</f>
        <v>0</v>
      </c>
      <c r="BL326" s="14" t="s">
        <v>189</v>
      </c>
      <c r="BM326" s="150" t="s">
        <v>530</v>
      </c>
    </row>
    <row r="327" spans="1:65" s="2" customFormat="1" ht="11.25">
      <c r="A327" s="26"/>
      <c r="B327" s="27"/>
      <c r="C327" s="26"/>
      <c r="D327" s="152" t="s">
        <v>166</v>
      </c>
      <c r="E327" s="26"/>
      <c r="F327" s="153" t="s">
        <v>529</v>
      </c>
      <c r="G327" s="26"/>
      <c r="H327" s="26"/>
      <c r="I327" s="26"/>
      <c r="J327" s="26"/>
      <c r="K327" s="26"/>
      <c r="L327" s="27"/>
      <c r="M327" s="154"/>
      <c r="N327" s="155"/>
      <c r="O327" s="52"/>
      <c r="P327" s="52"/>
      <c r="Q327" s="52"/>
      <c r="R327" s="52"/>
      <c r="S327" s="52"/>
      <c r="T327" s="53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T327" s="14" t="s">
        <v>166</v>
      </c>
      <c r="AU327" s="14" t="s">
        <v>77</v>
      </c>
    </row>
    <row r="328" spans="1:65" s="2" customFormat="1" ht="16.5" customHeight="1">
      <c r="A328" s="26"/>
      <c r="B328" s="137"/>
      <c r="C328" s="157" t="s">
        <v>531</v>
      </c>
      <c r="D328" s="157" t="s">
        <v>186</v>
      </c>
      <c r="E328" s="158" t="s">
        <v>532</v>
      </c>
      <c r="F328" s="159" t="s">
        <v>533</v>
      </c>
      <c r="G328" s="160" t="s">
        <v>163</v>
      </c>
      <c r="H328" s="161">
        <v>7</v>
      </c>
      <c r="I328" s="162">
        <v>0</v>
      </c>
      <c r="J328" s="162">
        <f>ROUND(I328*H328,2)</f>
        <v>0</v>
      </c>
      <c r="K328" s="163"/>
      <c r="L328" s="27"/>
      <c r="M328" s="164" t="s">
        <v>1</v>
      </c>
      <c r="N328" s="165" t="s">
        <v>35</v>
      </c>
      <c r="O328" s="148">
        <v>0</v>
      </c>
      <c r="P328" s="148">
        <f>O328*H328</f>
        <v>0</v>
      </c>
      <c r="Q328" s="148">
        <v>0</v>
      </c>
      <c r="R328" s="148">
        <f>Q328*H328</f>
        <v>0</v>
      </c>
      <c r="S328" s="148">
        <v>0</v>
      </c>
      <c r="T328" s="149">
        <f>S328*H328</f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0" t="s">
        <v>189</v>
      </c>
      <c r="AT328" s="150" t="s">
        <v>186</v>
      </c>
      <c r="AU328" s="150" t="s">
        <v>77</v>
      </c>
      <c r="AY328" s="14" t="s">
        <v>159</v>
      </c>
      <c r="BE328" s="151">
        <f>IF(N328="základní",J328,0)</f>
        <v>0</v>
      </c>
      <c r="BF328" s="151">
        <f>IF(N328="snížená",J328,0)</f>
        <v>0</v>
      </c>
      <c r="BG328" s="151">
        <f>IF(N328="zákl. přenesená",J328,0)</f>
        <v>0</v>
      </c>
      <c r="BH328" s="151">
        <f>IF(N328="sníž. přenesená",J328,0)</f>
        <v>0</v>
      </c>
      <c r="BI328" s="151">
        <f>IF(N328="nulová",J328,0)</f>
        <v>0</v>
      </c>
      <c r="BJ328" s="14" t="s">
        <v>77</v>
      </c>
      <c r="BK328" s="151">
        <f>ROUND(I328*H328,2)</f>
        <v>0</v>
      </c>
      <c r="BL328" s="14" t="s">
        <v>189</v>
      </c>
      <c r="BM328" s="150" t="s">
        <v>534</v>
      </c>
    </row>
    <row r="329" spans="1:65" s="2" customFormat="1" ht="11.25">
      <c r="A329" s="26"/>
      <c r="B329" s="27"/>
      <c r="C329" s="26"/>
      <c r="D329" s="152" t="s">
        <v>166</v>
      </c>
      <c r="E329" s="26"/>
      <c r="F329" s="153" t="s">
        <v>533</v>
      </c>
      <c r="G329" s="26"/>
      <c r="H329" s="26"/>
      <c r="I329" s="26"/>
      <c r="J329" s="26"/>
      <c r="K329" s="26"/>
      <c r="L329" s="27"/>
      <c r="M329" s="154"/>
      <c r="N329" s="155"/>
      <c r="O329" s="52"/>
      <c r="P329" s="52"/>
      <c r="Q329" s="52"/>
      <c r="R329" s="52"/>
      <c r="S329" s="52"/>
      <c r="T329" s="53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T329" s="14" t="s">
        <v>166</v>
      </c>
      <c r="AU329" s="14" t="s">
        <v>77</v>
      </c>
    </row>
    <row r="330" spans="1:65" s="2" customFormat="1" ht="16.5" customHeight="1">
      <c r="A330" s="26"/>
      <c r="B330" s="137"/>
      <c r="C330" s="138" t="s">
        <v>535</v>
      </c>
      <c r="D330" s="138" t="s">
        <v>160</v>
      </c>
      <c r="E330" s="139" t="s">
        <v>536</v>
      </c>
      <c r="F330" s="140" t="s">
        <v>537</v>
      </c>
      <c r="G330" s="141" t="s">
        <v>163</v>
      </c>
      <c r="H330" s="142">
        <v>3</v>
      </c>
      <c r="I330" s="143">
        <v>0</v>
      </c>
      <c r="J330" s="143">
        <f>ROUND(I330*H330,2)</f>
        <v>0</v>
      </c>
      <c r="K330" s="144"/>
      <c r="L330" s="145"/>
      <c r="M330" s="146" t="s">
        <v>1</v>
      </c>
      <c r="N330" s="147" t="s">
        <v>35</v>
      </c>
      <c r="O330" s="148">
        <v>0</v>
      </c>
      <c r="P330" s="148">
        <f>O330*H330</f>
        <v>0</v>
      </c>
      <c r="Q330" s="148">
        <v>0</v>
      </c>
      <c r="R330" s="148">
        <f>Q330*H330</f>
        <v>0</v>
      </c>
      <c r="S330" s="148">
        <v>0</v>
      </c>
      <c r="T330" s="149">
        <f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0" t="s">
        <v>164</v>
      </c>
      <c r="AT330" s="150" t="s">
        <v>160</v>
      </c>
      <c r="AU330" s="150" t="s">
        <v>77</v>
      </c>
      <c r="AY330" s="14" t="s">
        <v>159</v>
      </c>
      <c r="BE330" s="151">
        <f>IF(N330="základní",J330,0)</f>
        <v>0</v>
      </c>
      <c r="BF330" s="151">
        <f>IF(N330="snížená",J330,0)</f>
        <v>0</v>
      </c>
      <c r="BG330" s="151">
        <f>IF(N330="zákl. přenesená",J330,0)</f>
        <v>0</v>
      </c>
      <c r="BH330" s="151">
        <f>IF(N330="sníž. přenesená",J330,0)</f>
        <v>0</v>
      </c>
      <c r="BI330" s="151">
        <f>IF(N330="nulová",J330,0)</f>
        <v>0</v>
      </c>
      <c r="BJ330" s="14" t="s">
        <v>77</v>
      </c>
      <c r="BK330" s="151">
        <f>ROUND(I330*H330,2)</f>
        <v>0</v>
      </c>
      <c r="BL330" s="14" t="s">
        <v>164</v>
      </c>
      <c r="BM330" s="150" t="s">
        <v>538</v>
      </c>
    </row>
    <row r="331" spans="1:65" s="2" customFormat="1" ht="11.25">
      <c r="A331" s="26"/>
      <c r="B331" s="27"/>
      <c r="C331" s="26"/>
      <c r="D331" s="152" t="s">
        <v>166</v>
      </c>
      <c r="E331" s="26"/>
      <c r="F331" s="153" t="s">
        <v>537</v>
      </c>
      <c r="G331" s="26"/>
      <c r="H331" s="26"/>
      <c r="I331" s="26"/>
      <c r="J331" s="26"/>
      <c r="K331" s="26"/>
      <c r="L331" s="27"/>
      <c r="M331" s="154"/>
      <c r="N331" s="155"/>
      <c r="O331" s="52"/>
      <c r="P331" s="52"/>
      <c r="Q331" s="52"/>
      <c r="R331" s="52"/>
      <c r="S331" s="52"/>
      <c r="T331" s="53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T331" s="14" t="s">
        <v>166</v>
      </c>
      <c r="AU331" s="14" t="s">
        <v>77</v>
      </c>
    </row>
    <row r="332" spans="1:65" s="2" customFormat="1" ht="16.5" customHeight="1">
      <c r="A332" s="26"/>
      <c r="B332" s="137"/>
      <c r="C332" s="138" t="s">
        <v>539</v>
      </c>
      <c r="D332" s="138" t="s">
        <v>160</v>
      </c>
      <c r="E332" s="139" t="s">
        <v>540</v>
      </c>
      <c r="F332" s="140" t="s">
        <v>541</v>
      </c>
      <c r="G332" s="141" t="s">
        <v>163</v>
      </c>
      <c r="H332" s="142">
        <v>4</v>
      </c>
      <c r="I332" s="143">
        <v>0</v>
      </c>
      <c r="J332" s="143">
        <f>ROUND(I332*H332,2)</f>
        <v>0</v>
      </c>
      <c r="K332" s="144"/>
      <c r="L332" s="145"/>
      <c r="M332" s="146" t="s">
        <v>1</v>
      </c>
      <c r="N332" s="147" t="s">
        <v>35</v>
      </c>
      <c r="O332" s="148">
        <v>0</v>
      </c>
      <c r="P332" s="148">
        <f>O332*H332</f>
        <v>0</v>
      </c>
      <c r="Q332" s="148">
        <v>0</v>
      </c>
      <c r="R332" s="148">
        <f>Q332*H332</f>
        <v>0</v>
      </c>
      <c r="S332" s="148">
        <v>0</v>
      </c>
      <c r="T332" s="149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0" t="s">
        <v>164</v>
      </c>
      <c r="AT332" s="150" t="s">
        <v>160</v>
      </c>
      <c r="AU332" s="150" t="s">
        <v>77</v>
      </c>
      <c r="AY332" s="14" t="s">
        <v>159</v>
      </c>
      <c r="BE332" s="151">
        <f>IF(N332="základní",J332,0)</f>
        <v>0</v>
      </c>
      <c r="BF332" s="151">
        <f>IF(N332="snížená",J332,0)</f>
        <v>0</v>
      </c>
      <c r="BG332" s="151">
        <f>IF(N332="zákl. přenesená",J332,0)</f>
        <v>0</v>
      </c>
      <c r="BH332" s="151">
        <f>IF(N332="sníž. přenesená",J332,0)</f>
        <v>0</v>
      </c>
      <c r="BI332" s="151">
        <f>IF(N332="nulová",J332,0)</f>
        <v>0</v>
      </c>
      <c r="BJ332" s="14" t="s">
        <v>77</v>
      </c>
      <c r="BK332" s="151">
        <f>ROUND(I332*H332,2)</f>
        <v>0</v>
      </c>
      <c r="BL332" s="14" t="s">
        <v>164</v>
      </c>
      <c r="BM332" s="150" t="s">
        <v>542</v>
      </c>
    </row>
    <row r="333" spans="1:65" s="2" customFormat="1" ht="11.25">
      <c r="A333" s="26"/>
      <c r="B333" s="27"/>
      <c r="C333" s="26"/>
      <c r="D333" s="152" t="s">
        <v>166</v>
      </c>
      <c r="E333" s="26"/>
      <c r="F333" s="153" t="s">
        <v>541</v>
      </c>
      <c r="G333" s="26"/>
      <c r="H333" s="26"/>
      <c r="I333" s="26"/>
      <c r="J333" s="26"/>
      <c r="K333" s="26"/>
      <c r="L333" s="27"/>
      <c r="M333" s="154"/>
      <c r="N333" s="155"/>
      <c r="O333" s="52"/>
      <c r="P333" s="52"/>
      <c r="Q333" s="52"/>
      <c r="R333" s="52"/>
      <c r="S333" s="52"/>
      <c r="T333" s="53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T333" s="14" t="s">
        <v>166</v>
      </c>
      <c r="AU333" s="14" t="s">
        <v>77</v>
      </c>
    </row>
    <row r="334" spans="1:65" s="2" customFormat="1" ht="24.2" customHeight="1">
      <c r="A334" s="26"/>
      <c r="B334" s="137"/>
      <c r="C334" s="138" t="s">
        <v>543</v>
      </c>
      <c r="D334" s="138" t="s">
        <v>160</v>
      </c>
      <c r="E334" s="139" t="s">
        <v>544</v>
      </c>
      <c r="F334" s="140" t="s">
        <v>545</v>
      </c>
      <c r="G334" s="141" t="s">
        <v>163</v>
      </c>
      <c r="H334" s="142">
        <v>2</v>
      </c>
      <c r="I334" s="143">
        <v>0</v>
      </c>
      <c r="J334" s="143">
        <f>ROUND(I334*H334,2)</f>
        <v>0</v>
      </c>
      <c r="K334" s="144"/>
      <c r="L334" s="145"/>
      <c r="M334" s="146" t="s">
        <v>1</v>
      </c>
      <c r="N334" s="147" t="s">
        <v>35</v>
      </c>
      <c r="O334" s="148">
        <v>0</v>
      </c>
      <c r="P334" s="148">
        <f>O334*H334</f>
        <v>0</v>
      </c>
      <c r="Q334" s="148">
        <v>0</v>
      </c>
      <c r="R334" s="148">
        <f>Q334*H334</f>
        <v>0</v>
      </c>
      <c r="S334" s="148">
        <v>0</v>
      </c>
      <c r="T334" s="149">
        <f>S334*H334</f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0" t="s">
        <v>164</v>
      </c>
      <c r="AT334" s="150" t="s">
        <v>160</v>
      </c>
      <c r="AU334" s="150" t="s">
        <v>77</v>
      </c>
      <c r="AY334" s="14" t="s">
        <v>159</v>
      </c>
      <c r="BE334" s="151">
        <f>IF(N334="základní",J334,0)</f>
        <v>0</v>
      </c>
      <c r="BF334" s="151">
        <f>IF(N334="snížená",J334,0)</f>
        <v>0</v>
      </c>
      <c r="BG334" s="151">
        <f>IF(N334="zákl. přenesená",J334,0)</f>
        <v>0</v>
      </c>
      <c r="BH334" s="151">
        <f>IF(N334="sníž. přenesená",J334,0)</f>
        <v>0</v>
      </c>
      <c r="BI334" s="151">
        <f>IF(N334="nulová",J334,0)</f>
        <v>0</v>
      </c>
      <c r="BJ334" s="14" t="s">
        <v>77</v>
      </c>
      <c r="BK334" s="151">
        <f>ROUND(I334*H334,2)</f>
        <v>0</v>
      </c>
      <c r="BL334" s="14" t="s">
        <v>164</v>
      </c>
      <c r="BM334" s="150" t="s">
        <v>546</v>
      </c>
    </row>
    <row r="335" spans="1:65" s="2" customFormat="1" ht="11.25">
      <c r="A335" s="26"/>
      <c r="B335" s="27"/>
      <c r="C335" s="26"/>
      <c r="D335" s="152" t="s">
        <v>166</v>
      </c>
      <c r="E335" s="26"/>
      <c r="F335" s="153" t="s">
        <v>545</v>
      </c>
      <c r="G335" s="26"/>
      <c r="H335" s="26"/>
      <c r="I335" s="26"/>
      <c r="J335" s="26"/>
      <c r="K335" s="26"/>
      <c r="L335" s="27"/>
      <c r="M335" s="154"/>
      <c r="N335" s="155"/>
      <c r="O335" s="52"/>
      <c r="P335" s="52"/>
      <c r="Q335" s="52"/>
      <c r="R335" s="52"/>
      <c r="S335" s="52"/>
      <c r="T335" s="53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T335" s="14" t="s">
        <v>166</v>
      </c>
      <c r="AU335" s="14" t="s">
        <v>77</v>
      </c>
    </row>
    <row r="336" spans="1:65" s="2" customFormat="1" ht="16.5" customHeight="1">
      <c r="A336" s="26"/>
      <c r="B336" s="137"/>
      <c r="C336" s="138" t="s">
        <v>547</v>
      </c>
      <c r="D336" s="138" t="s">
        <v>160</v>
      </c>
      <c r="E336" s="139" t="s">
        <v>548</v>
      </c>
      <c r="F336" s="140" t="s">
        <v>549</v>
      </c>
      <c r="G336" s="141" t="s">
        <v>163</v>
      </c>
      <c r="H336" s="142">
        <v>4</v>
      </c>
      <c r="I336" s="143">
        <v>0</v>
      </c>
      <c r="J336" s="143">
        <f>ROUND(I336*H336,2)</f>
        <v>0</v>
      </c>
      <c r="K336" s="144"/>
      <c r="L336" s="145"/>
      <c r="M336" s="146" t="s">
        <v>1</v>
      </c>
      <c r="N336" s="147" t="s">
        <v>35</v>
      </c>
      <c r="O336" s="148">
        <v>0</v>
      </c>
      <c r="P336" s="148">
        <f>O336*H336</f>
        <v>0</v>
      </c>
      <c r="Q336" s="148">
        <v>0</v>
      </c>
      <c r="R336" s="148">
        <f>Q336*H336</f>
        <v>0</v>
      </c>
      <c r="S336" s="148">
        <v>0</v>
      </c>
      <c r="T336" s="149">
        <f>S336*H336</f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0" t="s">
        <v>164</v>
      </c>
      <c r="AT336" s="150" t="s">
        <v>160</v>
      </c>
      <c r="AU336" s="150" t="s">
        <v>77</v>
      </c>
      <c r="AY336" s="14" t="s">
        <v>159</v>
      </c>
      <c r="BE336" s="151">
        <f>IF(N336="základní",J336,0)</f>
        <v>0</v>
      </c>
      <c r="BF336" s="151">
        <f>IF(N336="snížená",J336,0)</f>
        <v>0</v>
      </c>
      <c r="BG336" s="151">
        <f>IF(N336="zákl. přenesená",J336,0)</f>
        <v>0</v>
      </c>
      <c r="BH336" s="151">
        <f>IF(N336="sníž. přenesená",J336,0)</f>
        <v>0</v>
      </c>
      <c r="BI336" s="151">
        <f>IF(N336="nulová",J336,0)</f>
        <v>0</v>
      </c>
      <c r="BJ336" s="14" t="s">
        <v>77</v>
      </c>
      <c r="BK336" s="151">
        <f>ROUND(I336*H336,2)</f>
        <v>0</v>
      </c>
      <c r="BL336" s="14" t="s">
        <v>164</v>
      </c>
      <c r="BM336" s="150" t="s">
        <v>550</v>
      </c>
    </row>
    <row r="337" spans="1:65" s="2" customFormat="1" ht="11.25">
      <c r="A337" s="26"/>
      <c r="B337" s="27"/>
      <c r="C337" s="26"/>
      <c r="D337" s="152" t="s">
        <v>166</v>
      </c>
      <c r="E337" s="26"/>
      <c r="F337" s="153" t="s">
        <v>549</v>
      </c>
      <c r="G337" s="26"/>
      <c r="H337" s="26"/>
      <c r="I337" s="26"/>
      <c r="J337" s="26"/>
      <c r="K337" s="26"/>
      <c r="L337" s="27"/>
      <c r="M337" s="154"/>
      <c r="N337" s="155"/>
      <c r="O337" s="52"/>
      <c r="P337" s="52"/>
      <c r="Q337" s="52"/>
      <c r="R337" s="52"/>
      <c r="S337" s="52"/>
      <c r="T337" s="53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T337" s="14" t="s">
        <v>166</v>
      </c>
      <c r="AU337" s="14" t="s">
        <v>77</v>
      </c>
    </row>
    <row r="338" spans="1:65" s="2" customFormat="1" ht="21.75" customHeight="1">
      <c r="A338" s="26"/>
      <c r="B338" s="137"/>
      <c r="C338" s="138" t="s">
        <v>551</v>
      </c>
      <c r="D338" s="138" t="s">
        <v>160</v>
      </c>
      <c r="E338" s="139" t="s">
        <v>552</v>
      </c>
      <c r="F338" s="140" t="s">
        <v>553</v>
      </c>
      <c r="G338" s="141" t="s">
        <v>163</v>
      </c>
      <c r="H338" s="142">
        <v>22</v>
      </c>
      <c r="I338" s="143">
        <v>0</v>
      </c>
      <c r="J338" s="143">
        <f>ROUND(I338*H338,2)</f>
        <v>0</v>
      </c>
      <c r="K338" s="144"/>
      <c r="L338" s="145"/>
      <c r="M338" s="146" t="s">
        <v>1</v>
      </c>
      <c r="N338" s="147" t="s">
        <v>35</v>
      </c>
      <c r="O338" s="148">
        <v>0</v>
      </c>
      <c r="P338" s="148">
        <f>O338*H338</f>
        <v>0</v>
      </c>
      <c r="Q338" s="148">
        <v>0</v>
      </c>
      <c r="R338" s="148">
        <f>Q338*H338</f>
        <v>0</v>
      </c>
      <c r="S338" s="148">
        <v>0</v>
      </c>
      <c r="T338" s="149">
        <f>S338*H338</f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0" t="s">
        <v>164</v>
      </c>
      <c r="AT338" s="150" t="s">
        <v>160</v>
      </c>
      <c r="AU338" s="150" t="s">
        <v>77</v>
      </c>
      <c r="AY338" s="14" t="s">
        <v>159</v>
      </c>
      <c r="BE338" s="151">
        <f>IF(N338="základní",J338,0)</f>
        <v>0</v>
      </c>
      <c r="BF338" s="151">
        <f>IF(N338="snížená",J338,0)</f>
        <v>0</v>
      </c>
      <c r="BG338" s="151">
        <f>IF(N338="zákl. přenesená",J338,0)</f>
        <v>0</v>
      </c>
      <c r="BH338" s="151">
        <f>IF(N338="sníž. přenesená",J338,0)</f>
        <v>0</v>
      </c>
      <c r="BI338" s="151">
        <f>IF(N338="nulová",J338,0)</f>
        <v>0</v>
      </c>
      <c r="BJ338" s="14" t="s">
        <v>77</v>
      </c>
      <c r="BK338" s="151">
        <f>ROUND(I338*H338,2)</f>
        <v>0</v>
      </c>
      <c r="BL338" s="14" t="s">
        <v>164</v>
      </c>
      <c r="BM338" s="150" t="s">
        <v>554</v>
      </c>
    </row>
    <row r="339" spans="1:65" s="2" customFormat="1" ht="11.25">
      <c r="A339" s="26"/>
      <c r="B339" s="27"/>
      <c r="C339" s="26"/>
      <c r="D339" s="152" t="s">
        <v>166</v>
      </c>
      <c r="E339" s="26"/>
      <c r="F339" s="153" t="s">
        <v>553</v>
      </c>
      <c r="G339" s="26"/>
      <c r="H339" s="26"/>
      <c r="I339" s="26"/>
      <c r="J339" s="26"/>
      <c r="K339" s="26"/>
      <c r="L339" s="27"/>
      <c r="M339" s="154"/>
      <c r="N339" s="155"/>
      <c r="O339" s="52"/>
      <c r="P339" s="52"/>
      <c r="Q339" s="52"/>
      <c r="R339" s="52"/>
      <c r="S339" s="52"/>
      <c r="T339" s="53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T339" s="14" t="s">
        <v>166</v>
      </c>
      <c r="AU339" s="14" t="s">
        <v>77</v>
      </c>
    </row>
    <row r="340" spans="1:65" s="2" customFormat="1" ht="24.2" customHeight="1">
      <c r="A340" s="26"/>
      <c r="B340" s="137"/>
      <c r="C340" s="157" t="s">
        <v>555</v>
      </c>
      <c r="D340" s="157" t="s">
        <v>186</v>
      </c>
      <c r="E340" s="158" t="s">
        <v>556</v>
      </c>
      <c r="F340" s="159" t="s">
        <v>557</v>
      </c>
      <c r="G340" s="160" t="s">
        <v>163</v>
      </c>
      <c r="H340" s="161">
        <v>8</v>
      </c>
      <c r="I340" s="162">
        <v>0</v>
      </c>
      <c r="J340" s="162">
        <f>ROUND(I340*H340,2)</f>
        <v>0</v>
      </c>
      <c r="K340" s="163"/>
      <c r="L340" s="27"/>
      <c r="M340" s="164" t="s">
        <v>1</v>
      </c>
      <c r="N340" s="165" t="s">
        <v>35</v>
      </c>
      <c r="O340" s="148">
        <v>0</v>
      </c>
      <c r="P340" s="148">
        <f>O340*H340</f>
        <v>0</v>
      </c>
      <c r="Q340" s="148">
        <v>0</v>
      </c>
      <c r="R340" s="148">
        <f>Q340*H340</f>
        <v>0</v>
      </c>
      <c r="S340" s="148">
        <v>0</v>
      </c>
      <c r="T340" s="149">
        <f>S340*H340</f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0" t="s">
        <v>189</v>
      </c>
      <c r="AT340" s="150" t="s">
        <v>186</v>
      </c>
      <c r="AU340" s="150" t="s">
        <v>77</v>
      </c>
      <c r="AY340" s="14" t="s">
        <v>159</v>
      </c>
      <c r="BE340" s="151">
        <f>IF(N340="základní",J340,0)</f>
        <v>0</v>
      </c>
      <c r="BF340" s="151">
        <f>IF(N340="snížená",J340,0)</f>
        <v>0</v>
      </c>
      <c r="BG340" s="151">
        <f>IF(N340="zákl. přenesená",J340,0)</f>
        <v>0</v>
      </c>
      <c r="BH340" s="151">
        <f>IF(N340="sníž. přenesená",J340,0)</f>
        <v>0</v>
      </c>
      <c r="BI340" s="151">
        <f>IF(N340="nulová",J340,0)</f>
        <v>0</v>
      </c>
      <c r="BJ340" s="14" t="s">
        <v>77</v>
      </c>
      <c r="BK340" s="151">
        <f>ROUND(I340*H340,2)</f>
        <v>0</v>
      </c>
      <c r="BL340" s="14" t="s">
        <v>189</v>
      </c>
      <c r="BM340" s="150" t="s">
        <v>558</v>
      </c>
    </row>
    <row r="341" spans="1:65" s="2" customFormat="1" ht="11.25">
      <c r="A341" s="26"/>
      <c r="B341" s="27"/>
      <c r="C341" s="26"/>
      <c r="D341" s="152" t="s">
        <v>166</v>
      </c>
      <c r="E341" s="26"/>
      <c r="F341" s="153" t="s">
        <v>557</v>
      </c>
      <c r="G341" s="26"/>
      <c r="H341" s="26"/>
      <c r="I341" s="26"/>
      <c r="J341" s="26"/>
      <c r="K341" s="26"/>
      <c r="L341" s="27"/>
      <c r="M341" s="154"/>
      <c r="N341" s="155"/>
      <c r="O341" s="52"/>
      <c r="P341" s="52"/>
      <c r="Q341" s="52"/>
      <c r="R341" s="52"/>
      <c r="S341" s="52"/>
      <c r="T341" s="53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T341" s="14" t="s">
        <v>166</v>
      </c>
      <c r="AU341" s="14" t="s">
        <v>77</v>
      </c>
    </row>
    <row r="342" spans="1:65" s="2" customFormat="1" ht="24.2" customHeight="1">
      <c r="A342" s="26"/>
      <c r="B342" s="137"/>
      <c r="C342" s="138" t="s">
        <v>559</v>
      </c>
      <c r="D342" s="138" t="s">
        <v>160</v>
      </c>
      <c r="E342" s="139" t="s">
        <v>560</v>
      </c>
      <c r="F342" s="140" t="s">
        <v>561</v>
      </c>
      <c r="G342" s="141" t="s">
        <v>163</v>
      </c>
      <c r="H342" s="142">
        <v>1</v>
      </c>
      <c r="I342" s="143">
        <v>0</v>
      </c>
      <c r="J342" s="143">
        <f>ROUND(I342*H342,2)</f>
        <v>0</v>
      </c>
      <c r="K342" s="144"/>
      <c r="L342" s="145"/>
      <c r="M342" s="146" t="s">
        <v>1</v>
      </c>
      <c r="N342" s="147" t="s">
        <v>35</v>
      </c>
      <c r="O342" s="148">
        <v>0</v>
      </c>
      <c r="P342" s="148">
        <f>O342*H342</f>
        <v>0</v>
      </c>
      <c r="Q342" s="148">
        <v>0</v>
      </c>
      <c r="R342" s="148">
        <f>Q342*H342</f>
        <v>0</v>
      </c>
      <c r="S342" s="148">
        <v>0</v>
      </c>
      <c r="T342" s="149">
        <f>S342*H342</f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0" t="s">
        <v>164</v>
      </c>
      <c r="AT342" s="150" t="s">
        <v>160</v>
      </c>
      <c r="AU342" s="150" t="s">
        <v>77</v>
      </c>
      <c r="AY342" s="14" t="s">
        <v>159</v>
      </c>
      <c r="BE342" s="151">
        <f>IF(N342="základní",J342,0)</f>
        <v>0</v>
      </c>
      <c r="BF342" s="151">
        <f>IF(N342="snížená",J342,0)</f>
        <v>0</v>
      </c>
      <c r="BG342" s="151">
        <f>IF(N342="zákl. přenesená",J342,0)</f>
        <v>0</v>
      </c>
      <c r="BH342" s="151">
        <f>IF(N342="sníž. přenesená",J342,0)</f>
        <v>0</v>
      </c>
      <c r="BI342" s="151">
        <f>IF(N342="nulová",J342,0)</f>
        <v>0</v>
      </c>
      <c r="BJ342" s="14" t="s">
        <v>77</v>
      </c>
      <c r="BK342" s="151">
        <f>ROUND(I342*H342,2)</f>
        <v>0</v>
      </c>
      <c r="BL342" s="14" t="s">
        <v>164</v>
      </c>
      <c r="BM342" s="150" t="s">
        <v>562</v>
      </c>
    </row>
    <row r="343" spans="1:65" s="2" customFormat="1" ht="11.25">
      <c r="A343" s="26"/>
      <c r="B343" s="27"/>
      <c r="C343" s="26"/>
      <c r="D343" s="152" t="s">
        <v>166</v>
      </c>
      <c r="E343" s="26"/>
      <c r="F343" s="153" t="s">
        <v>561</v>
      </c>
      <c r="G343" s="26"/>
      <c r="H343" s="26"/>
      <c r="I343" s="26"/>
      <c r="J343" s="26"/>
      <c r="K343" s="26"/>
      <c r="L343" s="27"/>
      <c r="M343" s="154"/>
      <c r="N343" s="155"/>
      <c r="O343" s="52"/>
      <c r="P343" s="52"/>
      <c r="Q343" s="52"/>
      <c r="R343" s="52"/>
      <c r="S343" s="52"/>
      <c r="T343" s="53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T343" s="14" t="s">
        <v>166</v>
      </c>
      <c r="AU343" s="14" t="s">
        <v>77</v>
      </c>
    </row>
    <row r="344" spans="1:65" s="2" customFormat="1" ht="24.2" customHeight="1">
      <c r="A344" s="26"/>
      <c r="B344" s="137"/>
      <c r="C344" s="138" t="s">
        <v>563</v>
      </c>
      <c r="D344" s="138" t="s">
        <v>160</v>
      </c>
      <c r="E344" s="139" t="s">
        <v>564</v>
      </c>
      <c r="F344" s="140" t="s">
        <v>565</v>
      </c>
      <c r="G344" s="141" t="s">
        <v>163</v>
      </c>
      <c r="H344" s="142">
        <v>1</v>
      </c>
      <c r="I344" s="143">
        <v>0</v>
      </c>
      <c r="J344" s="143">
        <f>ROUND(I344*H344,2)</f>
        <v>0</v>
      </c>
      <c r="K344" s="144"/>
      <c r="L344" s="145"/>
      <c r="M344" s="146" t="s">
        <v>1</v>
      </c>
      <c r="N344" s="147" t="s">
        <v>35</v>
      </c>
      <c r="O344" s="148">
        <v>0</v>
      </c>
      <c r="P344" s="148">
        <f>O344*H344</f>
        <v>0</v>
      </c>
      <c r="Q344" s="148">
        <v>0</v>
      </c>
      <c r="R344" s="148">
        <f>Q344*H344</f>
        <v>0</v>
      </c>
      <c r="S344" s="148">
        <v>0</v>
      </c>
      <c r="T344" s="149">
        <f>S344*H344</f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0" t="s">
        <v>164</v>
      </c>
      <c r="AT344" s="150" t="s">
        <v>160</v>
      </c>
      <c r="AU344" s="150" t="s">
        <v>77</v>
      </c>
      <c r="AY344" s="14" t="s">
        <v>159</v>
      </c>
      <c r="BE344" s="151">
        <f>IF(N344="základní",J344,0)</f>
        <v>0</v>
      </c>
      <c r="BF344" s="151">
        <f>IF(N344="snížená",J344,0)</f>
        <v>0</v>
      </c>
      <c r="BG344" s="151">
        <f>IF(N344="zákl. přenesená",J344,0)</f>
        <v>0</v>
      </c>
      <c r="BH344" s="151">
        <f>IF(N344="sníž. přenesená",J344,0)</f>
        <v>0</v>
      </c>
      <c r="BI344" s="151">
        <f>IF(N344="nulová",J344,0)</f>
        <v>0</v>
      </c>
      <c r="BJ344" s="14" t="s">
        <v>77</v>
      </c>
      <c r="BK344" s="151">
        <f>ROUND(I344*H344,2)</f>
        <v>0</v>
      </c>
      <c r="BL344" s="14" t="s">
        <v>164</v>
      </c>
      <c r="BM344" s="150" t="s">
        <v>566</v>
      </c>
    </row>
    <row r="345" spans="1:65" s="2" customFormat="1" ht="11.25">
      <c r="A345" s="26"/>
      <c r="B345" s="27"/>
      <c r="C345" s="26"/>
      <c r="D345" s="152" t="s">
        <v>166</v>
      </c>
      <c r="E345" s="26"/>
      <c r="F345" s="153" t="s">
        <v>565</v>
      </c>
      <c r="G345" s="26"/>
      <c r="H345" s="26"/>
      <c r="I345" s="26"/>
      <c r="J345" s="26"/>
      <c r="K345" s="26"/>
      <c r="L345" s="27"/>
      <c r="M345" s="154"/>
      <c r="N345" s="155"/>
      <c r="O345" s="52"/>
      <c r="P345" s="52"/>
      <c r="Q345" s="52"/>
      <c r="R345" s="52"/>
      <c r="S345" s="52"/>
      <c r="T345" s="53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T345" s="14" t="s">
        <v>166</v>
      </c>
      <c r="AU345" s="14" t="s">
        <v>77</v>
      </c>
    </row>
    <row r="346" spans="1:65" s="2" customFormat="1" ht="24.2" customHeight="1">
      <c r="A346" s="26"/>
      <c r="B346" s="137"/>
      <c r="C346" s="138" t="s">
        <v>567</v>
      </c>
      <c r="D346" s="138" t="s">
        <v>160</v>
      </c>
      <c r="E346" s="139" t="s">
        <v>568</v>
      </c>
      <c r="F346" s="140" t="s">
        <v>569</v>
      </c>
      <c r="G346" s="141" t="s">
        <v>163</v>
      </c>
      <c r="H346" s="142">
        <v>1</v>
      </c>
      <c r="I346" s="143">
        <v>0</v>
      </c>
      <c r="J346" s="143">
        <f>ROUND(I346*H346,2)</f>
        <v>0</v>
      </c>
      <c r="K346" s="144"/>
      <c r="L346" s="145"/>
      <c r="M346" s="146" t="s">
        <v>1</v>
      </c>
      <c r="N346" s="147" t="s">
        <v>35</v>
      </c>
      <c r="O346" s="148">
        <v>0</v>
      </c>
      <c r="P346" s="148">
        <f>O346*H346</f>
        <v>0</v>
      </c>
      <c r="Q346" s="148">
        <v>0</v>
      </c>
      <c r="R346" s="148">
        <f>Q346*H346</f>
        <v>0</v>
      </c>
      <c r="S346" s="148">
        <v>0</v>
      </c>
      <c r="T346" s="149">
        <f>S346*H346</f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0" t="s">
        <v>164</v>
      </c>
      <c r="AT346" s="150" t="s">
        <v>160</v>
      </c>
      <c r="AU346" s="150" t="s">
        <v>77</v>
      </c>
      <c r="AY346" s="14" t="s">
        <v>159</v>
      </c>
      <c r="BE346" s="151">
        <f>IF(N346="základní",J346,0)</f>
        <v>0</v>
      </c>
      <c r="BF346" s="151">
        <f>IF(N346="snížená",J346,0)</f>
        <v>0</v>
      </c>
      <c r="BG346" s="151">
        <f>IF(N346="zákl. přenesená",J346,0)</f>
        <v>0</v>
      </c>
      <c r="BH346" s="151">
        <f>IF(N346="sníž. přenesená",J346,0)</f>
        <v>0</v>
      </c>
      <c r="BI346" s="151">
        <f>IF(N346="nulová",J346,0)</f>
        <v>0</v>
      </c>
      <c r="BJ346" s="14" t="s">
        <v>77</v>
      </c>
      <c r="BK346" s="151">
        <f>ROUND(I346*H346,2)</f>
        <v>0</v>
      </c>
      <c r="BL346" s="14" t="s">
        <v>164</v>
      </c>
      <c r="BM346" s="150" t="s">
        <v>570</v>
      </c>
    </row>
    <row r="347" spans="1:65" s="2" customFormat="1" ht="11.25">
      <c r="A347" s="26"/>
      <c r="B347" s="27"/>
      <c r="C347" s="26"/>
      <c r="D347" s="152" t="s">
        <v>166</v>
      </c>
      <c r="E347" s="26"/>
      <c r="F347" s="153" t="s">
        <v>569</v>
      </c>
      <c r="G347" s="26"/>
      <c r="H347" s="26"/>
      <c r="I347" s="26"/>
      <c r="J347" s="26"/>
      <c r="K347" s="26"/>
      <c r="L347" s="27"/>
      <c r="M347" s="154"/>
      <c r="N347" s="155"/>
      <c r="O347" s="52"/>
      <c r="P347" s="52"/>
      <c r="Q347" s="52"/>
      <c r="R347" s="52"/>
      <c r="S347" s="52"/>
      <c r="T347" s="53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T347" s="14" t="s">
        <v>166</v>
      </c>
      <c r="AU347" s="14" t="s">
        <v>77</v>
      </c>
    </row>
    <row r="348" spans="1:65" s="2" customFormat="1" ht="24.2" customHeight="1">
      <c r="A348" s="26"/>
      <c r="B348" s="137"/>
      <c r="C348" s="157" t="s">
        <v>571</v>
      </c>
      <c r="D348" s="157" t="s">
        <v>186</v>
      </c>
      <c r="E348" s="158" t="s">
        <v>572</v>
      </c>
      <c r="F348" s="159" t="s">
        <v>573</v>
      </c>
      <c r="G348" s="160" t="s">
        <v>163</v>
      </c>
      <c r="H348" s="161">
        <v>1</v>
      </c>
      <c r="I348" s="162">
        <v>0</v>
      </c>
      <c r="J348" s="162">
        <f>ROUND(I348*H348,2)</f>
        <v>0</v>
      </c>
      <c r="K348" s="163"/>
      <c r="L348" s="27"/>
      <c r="M348" s="164" t="s">
        <v>1</v>
      </c>
      <c r="N348" s="165" t="s">
        <v>35</v>
      </c>
      <c r="O348" s="148">
        <v>0</v>
      </c>
      <c r="P348" s="148">
        <f>O348*H348</f>
        <v>0</v>
      </c>
      <c r="Q348" s="148">
        <v>0</v>
      </c>
      <c r="R348" s="148">
        <f>Q348*H348</f>
        <v>0</v>
      </c>
      <c r="S348" s="148">
        <v>0</v>
      </c>
      <c r="T348" s="149">
        <f>S348*H348</f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0" t="s">
        <v>189</v>
      </c>
      <c r="AT348" s="150" t="s">
        <v>186</v>
      </c>
      <c r="AU348" s="150" t="s">
        <v>77</v>
      </c>
      <c r="AY348" s="14" t="s">
        <v>159</v>
      </c>
      <c r="BE348" s="151">
        <f>IF(N348="základní",J348,0)</f>
        <v>0</v>
      </c>
      <c r="BF348" s="151">
        <f>IF(N348="snížená",J348,0)</f>
        <v>0</v>
      </c>
      <c r="BG348" s="151">
        <f>IF(N348="zákl. přenesená",J348,0)</f>
        <v>0</v>
      </c>
      <c r="BH348" s="151">
        <f>IF(N348="sníž. přenesená",J348,0)</f>
        <v>0</v>
      </c>
      <c r="BI348" s="151">
        <f>IF(N348="nulová",J348,0)</f>
        <v>0</v>
      </c>
      <c r="BJ348" s="14" t="s">
        <v>77</v>
      </c>
      <c r="BK348" s="151">
        <f>ROUND(I348*H348,2)</f>
        <v>0</v>
      </c>
      <c r="BL348" s="14" t="s">
        <v>189</v>
      </c>
      <c r="BM348" s="150" t="s">
        <v>574</v>
      </c>
    </row>
    <row r="349" spans="1:65" s="2" customFormat="1" ht="11.25">
      <c r="A349" s="26"/>
      <c r="B349" s="27"/>
      <c r="C349" s="26"/>
      <c r="D349" s="152" t="s">
        <v>166</v>
      </c>
      <c r="E349" s="26"/>
      <c r="F349" s="153" t="s">
        <v>573</v>
      </c>
      <c r="G349" s="26"/>
      <c r="H349" s="26"/>
      <c r="I349" s="26"/>
      <c r="J349" s="26"/>
      <c r="K349" s="26"/>
      <c r="L349" s="27"/>
      <c r="M349" s="154"/>
      <c r="N349" s="155"/>
      <c r="O349" s="52"/>
      <c r="P349" s="52"/>
      <c r="Q349" s="52"/>
      <c r="R349" s="52"/>
      <c r="S349" s="52"/>
      <c r="T349" s="53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T349" s="14" t="s">
        <v>166</v>
      </c>
      <c r="AU349" s="14" t="s">
        <v>77</v>
      </c>
    </row>
    <row r="350" spans="1:65" s="2" customFormat="1" ht="24.2" customHeight="1">
      <c r="A350" s="26"/>
      <c r="B350" s="137"/>
      <c r="C350" s="138" t="s">
        <v>575</v>
      </c>
      <c r="D350" s="138" t="s">
        <v>160</v>
      </c>
      <c r="E350" s="139" t="s">
        <v>576</v>
      </c>
      <c r="F350" s="140" t="s">
        <v>577</v>
      </c>
      <c r="G350" s="141" t="s">
        <v>163</v>
      </c>
      <c r="H350" s="142">
        <v>1</v>
      </c>
      <c r="I350" s="143">
        <v>0</v>
      </c>
      <c r="J350" s="143">
        <f>ROUND(I350*H350,2)</f>
        <v>0</v>
      </c>
      <c r="K350" s="144"/>
      <c r="L350" s="145"/>
      <c r="M350" s="146" t="s">
        <v>1</v>
      </c>
      <c r="N350" s="147" t="s">
        <v>35</v>
      </c>
      <c r="O350" s="148">
        <v>0</v>
      </c>
      <c r="P350" s="148">
        <f>O350*H350</f>
        <v>0</v>
      </c>
      <c r="Q350" s="148">
        <v>0</v>
      </c>
      <c r="R350" s="148">
        <f>Q350*H350</f>
        <v>0</v>
      </c>
      <c r="S350" s="148">
        <v>0</v>
      </c>
      <c r="T350" s="149">
        <f>S350*H350</f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0" t="s">
        <v>164</v>
      </c>
      <c r="AT350" s="150" t="s">
        <v>160</v>
      </c>
      <c r="AU350" s="150" t="s">
        <v>77</v>
      </c>
      <c r="AY350" s="14" t="s">
        <v>159</v>
      </c>
      <c r="BE350" s="151">
        <f>IF(N350="základní",J350,0)</f>
        <v>0</v>
      </c>
      <c r="BF350" s="151">
        <f>IF(N350="snížená",J350,0)</f>
        <v>0</v>
      </c>
      <c r="BG350" s="151">
        <f>IF(N350="zákl. přenesená",J350,0)</f>
        <v>0</v>
      </c>
      <c r="BH350" s="151">
        <f>IF(N350="sníž. přenesená",J350,0)</f>
        <v>0</v>
      </c>
      <c r="BI350" s="151">
        <f>IF(N350="nulová",J350,0)</f>
        <v>0</v>
      </c>
      <c r="BJ350" s="14" t="s">
        <v>77</v>
      </c>
      <c r="BK350" s="151">
        <f>ROUND(I350*H350,2)</f>
        <v>0</v>
      </c>
      <c r="BL350" s="14" t="s">
        <v>164</v>
      </c>
      <c r="BM350" s="150" t="s">
        <v>578</v>
      </c>
    </row>
    <row r="351" spans="1:65" s="2" customFormat="1" ht="19.5">
      <c r="A351" s="26"/>
      <c r="B351" s="27"/>
      <c r="C351" s="26"/>
      <c r="D351" s="152" t="s">
        <v>166</v>
      </c>
      <c r="E351" s="26"/>
      <c r="F351" s="153" t="s">
        <v>577</v>
      </c>
      <c r="G351" s="26"/>
      <c r="H351" s="26"/>
      <c r="I351" s="26"/>
      <c r="J351" s="26"/>
      <c r="K351" s="26"/>
      <c r="L351" s="27"/>
      <c r="M351" s="154"/>
      <c r="N351" s="155"/>
      <c r="O351" s="52"/>
      <c r="P351" s="52"/>
      <c r="Q351" s="52"/>
      <c r="R351" s="52"/>
      <c r="S351" s="52"/>
      <c r="T351" s="53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T351" s="14" t="s">
        <v>166</v>
      </c>
      <c r="AU351" s="14" t="s">
        <v>77</v>
      </c>
    </row>
    <row r="352" spans="1:65" s="2" customFormat="1" ht="16.5" customHeight="1">
      <c r="A352" s="26"/>
      <c r="B352" s="137"/>
      <c r="C352" s="157" t="s">
        <v>579</v>
      </c>
      <c r="D352" s="157" t="s">
        <v>186</v>
      </c>
      <c r="E352" s="158" t="s">
        <v>580</v>
      </c>
      <c r="F352" s="159" t="s">
        <v>581</v>
      </c>
      <c r="G352" s="160" t="s">
        <v>163</v>
      </c>
      <c r="H352" s="161">
        <v>3</v>
      </c>
      <c r="I352" s="162">
        <v>0</v>
      </c>
      <c r="J352" s="162">
        <f>ROUND(I352*H352,2)</f>
        <v>0</v>
      </c>
      <c r="K352" s="163"/>
      <c r="L352" s="27"/>
      <c r="M352" s="164" t="s">
        <v>1</v>
      </c>
      <c r="N352" s="165" t="s">
        <v>35</v>
      </c>
      <c r="O352" s="148">
        <v>0</v>
      </c>
      <c r="P352" s="148">
        <f>O352*H352</f>
        <v>0</v>
      </c>
      <c r="Q352" s="148">
        <v>0</v>
      </c>
      <c r="R352" s="148">
        <f>Q352*H352</f>
        <v>0</v>
      </c>
      <c r="S352" s="148">
        <v>0</v>
      </c>
      <c r="T352" s="149">
        <f>S352*H352</f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0" t="s">
        <v>189</v>
      </c>
      <c r="AT352" s="150" t="s">
        <v>186</v>
      </c>
      <c r="AU352" s="150" t="s">
        <v>77</v>
      </c>
      <c r="AY352" s="14" t="s">
        <v>159</v>
      </c>
      <c r="BE352" s="151">
        <f>IF(N352="základní",J352,0)</f>
        <v>0</v>
      </c>
      <c r="BF352" s="151">
        <f>IF(N352="snížená",J352,0)</f>
        <v>0</v>
      </c>
      <c r="BG352" s="151">
        <f>IF(N352="zákl. přenesená",J352,0)</f>
        <v>0</v>
      </c>
      <c r="BH352" s="151">
        <f>IF(N352="sníž. přenesená",J352,0)</f>
        <v>0</v>
      </c>
      <c r="BI352" s="151">
        <f>IF(N352="nulová",J352,0)</f>
        <v>0</v>
      </c>
      <c r="BJ352" s="14" t="s">
        <v>77</v>
      </c>
      <c r="BK352" s="151">
        <f>ROUND(I352*H352,2)</f>
        <v>0</v>
      </c>
      <c r="BL352" s="14" t="s">
        <v>189</v>
      </c>
      <c r="BM352" s="150" t="s">
        <v>582</v>
      </c>
    </row>
    <row r="353" spans="1:65" s="2" customFormat="1" ht="11.25">
      <c r="A353" s="26"/>
      <c r="B353" s="27"/>
      <c r="C353" s="26"/>
      <c r="D353" s="152" t="s">
        <v>166</v>
      </c>
      <c r="E353" s="26"/>
      <c r="F353" s="153" t="s">
        <v>581</v>
      </c>
      <c r="G353" s="26"/>
      <c r="H353" s="26"/>
      <c r="I353" s="26"/>
      <c r="J353" s="26"/>
      <c r="K353" s="26"/>
      <c r="L353" s="27"/>
      <c r="M353" s="154"/>
      <c r="N353" s="155"/>
      <c r="O353" s="52"/>
      <c r="P353" s="52"/>
      <c r="Q353" s="52"/>
      <c r="R353" s="52"/>
      <c r="S353" s="52"/>
      <c r="T353" s="53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T353" s="14" t="s">
        <v>166</v>
      </c>
      <c r="AU353" s="14" t="s">
        <v>77</v>
      </c>
    </row>
    <row r="354" spans="1:65" s="2" customFormat="1" ht="16.5" customHeight="1">
      <c r="A354" s="26"/>
      <c r="B354" s="137"/>
      <c r="C354" s="157" t="s">
        <v>583</v>
      </c>
      <c r="D354" s="157" t="s">
        <v>186</v>
      </c>
      <c r="E354" s="158" t="s">
        <v>584</v>
      </c>
      <c r="F354" s="159" t="s">
        <v>585</v>
      </c>
      <c r="G354" s="160" t="s">
        <v>163</v>
      </c>
      <c r="H354" s="161">
        <v>2</v>
      </c>
      <c r="I354" s="162">
        <v>0</v>
      </c>
      <c r="J354" s="162">
        <f>ROUND(I354*H354,2)</f>
        <v>0</v>
      </c>
      <c r="K354" s="163"/>
      <c r="L354" s="27"/>
      <c r="M354" s="164" t="s">
        <v>1</v>
      </c>
      <c r="N354" s="165" t="s">
        <v>35</v>
      </c>
      <c r="O354" s="148">
        <v>0</v>
      </c>
      <c r="P354" s="148">
        <f>O354*H354</f>
        <v>0</v>
      </c>
      <c r="Q354" s="148">
        <v>0</v>
      </c>
      <c r="R354" s="148">
        <f>Q354*H354</f>
        <v>0</v>
      </c>
      <c r="S354" s="148">
        <v>0</v>
      </c>
      <c r="T354" s="149">
        <f>S354*H354</f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0" t="s">
        <v>189</v>
      </c>
      <c r="AT354" s="150" t="s">
        <v>186</v>
      </c>
      <c r="AU354" s="150" t="s">
        <v>77</v>
      </c>
      <c r="AY354" s="14" t="s">
        <v>159</v>
      </c>
      <c r="BE354" s="151">
        <f>IF(N354="základní",J354,0)</f>
        <v>0</v>
      </c>
      <c r="BF354" s="151">
        <f>IF(N354="snížená",J354,0)</f>
        <v>0</v>
      </c>
      <c r="BG354" s="151">
        <f>IF(N354="zákl. přenesená",J354,0)</f>
        <v>0</v>
      </c>
      <c r="BH354" s="151">
        <f>IF(N354="sníž. přenesená",J354,0)</f>
        <v>0</v>
      </c>
      <c r="BI354" s="151">
        <f>IF(N354="nulová",J354,0)</f>
        <v>0</v>
      </c>
      <c r="BJ354" s="14" t="s">
        <v>77</v>
      </c>
      <c r="BK354" s="151">
        <f>ROUND(I354*H354,2)</f>
        <v>0</v>
      </c>
      <c r="BL354" s="14" t="s">
        <v>189</v>
      </c>
      <c r="BM354" s="150" t="s">
        <v>586</v>
      </c>
    </row>
    <row r="355" spans="1:65" s="2" customFormat="1" ht="11.25">
      <c r="A355" s="26"/>
      <c r="B355" s="27"/>
      <c r="C355" s="26"/>
      <c r="D355" s="152" t="s">
        <v>166</v>
      </c>
      <c r="E355" s="26"/>
      <c r="F355" s="153" t="s">
        <v>585</v>
      </c>
      <c r="G355" s="26"/>
      <c r="H355" s="26"/>
      <c r="I355" s="26"/>
      <c r="J355" s="26"/>
      <c r="K355" s="26"/>
      <c r="L355" s="27"/>
      <c r="M355" s="154"/>
      <c r="N355" s="155"/>
      <c r="O355" s="52"/>
      <c r="P355" s="52"/>
      <c r="Q355" s="52"/>
      <c r="R355" s="52"/>
      <c r="S355" s="52"/>
      <c r="T355" s="53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T355" s="14" t="s">
        <v>166</v>
      </c>
      <c r="AU355" s="14" t="s">
        <v>77</v>
      </c>
    </row>
    <row r="356" spans="1:65" s="2" customFormat="1" ht="24.2" customHeight="1">
      <c r="A356" s="26"/>
      <c r="B356" s="137"/>
      <c r="C356" s="157" t="s">
        <v>587</v>
      </c>
      <c r="D356" s="157" t="s">
        <v>186</v>
      </c>
      <c r="E356" s="158" t="s">
        <v>588</v>
      </c>
      <c r="F356" s="159" t="s">
        <v>589</v>
      </c>
      <c r="G356" s="160" t="s">
        <v>163</v>
      </c>
      <c r="H356" s="161">
        <v>2</v>
      </c>
      <c r="I356" s="162">
        <v>0</v>
      </c>
      <c r="J356" s="162">
        <f>ROUND(I356*H356,2)</f>
        <v>0</v>
      </c>
      <c r="K356" s="163"/>
      <c r="L356" s="27"/>
      <c r="M356" s="164" t="s">
        <v>1</v>
      </c>
      <c r="N356" s="165" t="s">
        <v>35</v>
      </c>
      <c r="O356" s="148">
        <v>0</v>
      </c>
      <c r="P356" s="148">
        <f>O356*H356</f>
        <v>0</v>
      </c>
      <c r="Q356" s="148">
        <v>0</v>
      </c>
      <c r="R356" s="148">
        <f>Q356*H356</f>
        <v>0</v>
      </c>
      <c r="S356" s="148">
        <v>0</v>
      </c>
      <c r="T356" s="149">
        <f>S356*H356</f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0" t="s">
        <v>189</v>
      </c>
      <c r="AT356" s="150" t="s">
        <v>186</v>
      </c>
      <c r="AU356" s="150" t="s">
        <v>77</v>
      </c>
      <c r="AY356" s="14" t="s">
        <v>159</v>
      </c>
      <c r="BE356" s="151">
        <f>IF(N356="základní",J356,0)</f>
        <v>0</v>
      </c>
      <c r="BF356" s="151">
        <f>IF(N356="snížená",J356,0)</f>
        <v>0</v>
      </c>
      <c r="BG356" s="151">
        <f>IF(N356="zákl. přenesená",J356,0)</f>
        <v>0</v>
      </c>
      <c r="BH356" s="151">
        <f>IF(N356="sníž. přenesená",J356,0)</f>
        <v>0</v>
      </c>
      <c r="BI356" s="151">
        <f>IF(N356="nulová",J356,0)</f>
        <v>0</v>
      </c>
      <c r="BJ356" s="14" t="s">
        <v>77</v>
      </c>
      <c r="BK356" s="151">
        <f>ROUND(I356*H356,2)</f>
        <v>0</v>
      </c>
      <c r="BL356" s="14" t="s">
        <v>189</v>
      </c>
      <c r="BM356" s="150" t="s">
        <v>590</v>
      </c>
    </row>
    <row r="357" spans="1:65" s="2" customFormat="1" ht="19.5">
      <c r="A357" s="26"/>
      <c r="B357" s="27"/>
      <c r="C357" s="26"/>
      <c r="D357" s="152" t="s">
        <v>166</v>
      </c>
      <c r="E357" s="26"/>
      <c r="F357" s="153" t="s">
        <v>589</v>
      </c>
      <c r="G357" s="26"/>
      <c r="H357" s="26"/>
      <c r="I357" s="26"/>
      <c r="J357" s="26"/>
      <c r="K357" s="26"/>
      <c r="L357" s="27"/>
      <c r="M357" s="154"/>
      <c r="N357" s="155"/>
      <c r="O357" s="52"/>
      <c r="P357" s="52"/>
      <c r="Q357" s="52"/>
      <c r="R357" s="52"/>
      <c r="S357" s="52"/>
      <c r="T357" s="53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T357" s="14" t="s">
        <v>166</v>
      </c>
      <c r="AU357" s="14" t="s">
        <v>77</v>
      </c>
    </row>
    <row r="358" spans="1:65" s="2" customFormat="1" ht="24.2" customHeight="1">
      <c r="A358" s="26"/>
      <c r="B358" s="137"/>
      <c r="C358" s="157" t="s">
        <v>591</v>
      </c>
      <c r="D358" s="157" t="s">
        <v>186</v>
      </c>
      <c r="E358" s="158" t="s">
        <v>592</v>
      </c>
      <c r="F358" s="159" t="s">
        <v>593</v>
      </c>
      <c r="G358" s="160" t="s">
        <v>163</v>
      </c>
      <c r="H358" s="161">
        <v>2</v>
      </c>
      <c r="I358" s="162">
        <v>0</v>
      </c>
      <c r="J358" s="162">
        <f>ROUND(I358*H358,2)</f>
        <v>0</v>
      </c>
      <c r="K358" s="163"/>
      <c r="L358" s="27"/>
      <c r="M358" s="164" t="s">
        <v>1</v>
      </c>
      <c r="N358" s="165" t="s">
        <v>35</v>
      </c>
      <c r="O358" s="148">
        <v>0</v>
      </c>
      <c r="P358" s="148">
        <f>O358*H358</f>
        <v>0</v>
      </c>
      <c r="Q358" s="148">
        <v>0</v>
      </c>
      <c r="R358" s="148">
        <f>Q358*H358</f>
        <v>0</v>
      </c>
      <c r="S358" s="148">
        <v>0</v>
      </c>
      <c r="T358" s="149">
        <f>S358*H358</f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0" t="s">
        <v>189</v>
      </c>
      <c r="AT358" s="150" t="s">
        <v>186</v>
      </c>
      <c r="AU358" s="150" t="s">
        <v>77</v>
      </c>
      <c r="AY358" s="14" t="s">
        <v>159</v>
      </c>
      <c r="BE358" s="151">
        <f>IF(N358="základní",J358,0)</f>
        <v>0</v>
      </c>
      <c r="BF358" s="151">
        <f>IF(N358="snížená",J358,0)</f>
        <v>0</v>
      </c>
      <c r="BG358" s="151">
        <f>IF(N358="zákl. přenesená",J358,0)</f>
        <v>0</v>
      </c>
      <c r="BH358" s="151">
        <f>IF(N358="sníž. přenesená",J358,0)</f>
        <v>0</v>
      </c>
      <c r="BI358" s="151">
        <f>IF(N358="nulová",J358,0)</f>
        <v>0</v>
      </c>
      <c r="BJ358" s="14" t="s">
        <v>77</v>
      </c>
      <c r="BK358" s="151">
        <f>ROUND(I358*H358,2)</f>
        <v>0</v>
      </c>
      <c r="BL358" s="14" t="s">
        <v>189</v>
      </c>
      <c r="BM358" s="150" t="s">
        <v>594</v>
      </c>
    </row>
    <row r="359" spans="1:65" s="2" customFormat="1" ht="11.25">
      <c r="A359" s="26"/>
      <c r="B359" s="27"/>
      <c r="C359" s="26"/>
      <c r="D359" s="152" t="s">
        <v>166</v>
      </c>
      <c r="E359" s="26"/>
      <c r="F359" s="153" t="s">
        <v>593</v>
      </c>
      <c r="G359" s="26"/>
      <c r="H359" s="26"/>
      <c r="I359" s="26"/>
      <c r="J359" s="26"/>
      <c r="K359" s="26"/>
      <c r="L359" s="27"/>
      <c r="M359" s="154"/>
      <c r="N359" s="155"/>
      <c r="O359" s="52"/>
      <c r="P359" s="52"/>
      <c r="Q359" s="52"/>
      <c r="R359" s="52"/>
      <c r="S359" s="52"/>
      <c r="T359" s="53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T359" s="14" t="s">
        <v>166</v>
      </c>
      <c r="AU359" s="14" t="s">
        <v>77</v>
      </c>
    </row>
    <row r="360" spans="1:65" s="2" customFormat="1" ht="24.2" customHeight="1">
      <c r="A360" s="26"/>
      <c r="B360" s="137"/>
      <c r="C360" s="157" t="s">
        <v>595</v>
      </c>
      <c r="D360" s="157" t="s">
        <v>186</v>
      </c>
      <c r="E360" s="158" t="s">
        <v>596</v>
      </c>
      <c r="F360" s="159" t="s">
        <v>597</v>
      </c>
      <c r="G360" s="160" t="s">
        <v>163</v>
      </c>
      <c r="H360" s="161">
        <v>1</v>
      </c>
      <c r="I360" s="162">
        <v>0</v>
      </c>
      <c r="J360" s="162">
        <f>ROUND(I360*H360,2)</f>
        <v>0</v>
      </c>
      <c r="K360" s="163"/>
      <c r="L360" s="27"/>
      <c r="M360" s="164" t="s">
        <v>1</v>
      </c>
      <c r="N360" s="165" t="s">
        <v>35</v>
      </c>
      <c r="O360" s="148">
        <v>0</v>
      </c>
      <c r="P360" s="148">
        <f>O360*H360</f>
        <v>0</v>
      </c>
      <c r="Q360" s="148">
        <v>0</v>
      </c>
      <c r="R360" s="148">
        <f>Q360*H360</f>
        <v>0</v>
      </c>
      <c r="S360" s="148">
        <v>0</v>
      </c>
      <c r="T360" s="149">
        <f>S360*H360</f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0" t="s">
        <v>189</v>
      </c>
      <c r="AT360" s="150" t="s">
        <v>186</v>
      </c>
      <c r="AU360" s="150" t="s">
        <v>77</v>
      </c>
      <c r="AY360" s="14" t="s">
        <v>159</v>
      </c>
      <c r="BE360" s="151">
        <f>IF(N360="základní",J360,0)</f>
        <v>0</v>
      </c>
      <c r="BF360" s="151">
        <f>IF(N360="snížená",J360,0)</f>
        <v>0</v>
      </c>
      <c r="BG360" s="151">
        <f>IF(N360="zákl. přenesená",J360,0)</f>
        <v>0</v>
      </c>
      <c r="BH360" s="151">
        <f>IF(N360="sníž. přenesená",J360,0)</f>
        <v>0</v>
      </c>
      <c r="BI360" s="151">
        <f>IF(N360="nulová",J360,0)</f>
        <v>0</v>
      </c>
      <c r="BJ360" s="14" t="s">
        <v>77</v>
      </c>
      <c r="BK360" s="151">
        <f>ROUND(I360*H360,2)</f>
        <v>0</v>
      </c>
      <c r="BL360" s="14" t="s">
        <v>189</v>
      </c>
      <c r="BM360" s="150" t="s">
        <v>598</v>
      </c>
    </row>
    <row r="361" spans="1:65" s="2" customFormat="1" ht="19.5">
      <c r="A361" s="26"/>
      <c r="B361" s="27"/>
      <c r="C361" s="26"/>
      <c r="D361" s="152" t="s">
        <v>166</v>
      </c>
      <c r="E361" s="26"/>
      <c r="F361" s="153" t="s">
        <v>597</v>
      </c>
      <c r="G361" s="26"/>
      <c r="H361" s="26"/>
      <c r="I361" s="26"/>
      <c r="J361" s="26"/>
      <c r="K361" s="26"/>
      <c r="L361" s="27"/>
      <c r="M361" s="154"/>
      <c r="N361" s="155"/>
      <c r="O361" s="52"/>
      <c r="P361" s="52"/>
      <c r="Q361" s="52"/>
      <c r="R361" s="52"/>
      <c r="S361" s="52"/>
      <c r="T361" s="53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T361" s="14" t="s">
        <v>166</v>
      </c>
      <c r="AU361" s="14" t="s">
        <v>77</v>
      </c>
    </row>
    <row r="362" spans="1:65" s="2" customFormat="1" ht="24.2" customHeight="1">
      <c r="A362" s="26"/>
      <c r="B362" s="137"/>
      <c r="C362" s="157" t="s">
        <v>599</v>
      </c>
      <c r="D362" s="157" t="s">
        <v>186</v>
      </c>
      <c r="E362" s="158" t="s">
        <v>600</v>
      </c>
      <c r="F362" s="159" t="s">
        <v>601</v>
      </c>
      <c r="G362" s="160" t="s">
        <v>163</v>
      </c>
      <c r="H362" s="161">
        <v>52</v>
      </c>
      <c r="I362" s="162">
        <v>0</v>
      </c>
      <c r="J362" s="162">
        <f>ROUND(I362*H362,2)</f>
        <v>0</v>
      </c>
      <c r="K362" s="163"/>
      <c r="L362" s="27"/>
      <c r="M362" s="164" t="s">
        <v>1</v>
      </c>
      <c r="N362" s="165" t="s">
        <v>35</v>
      </c>
      <c r="O362" s="148">
        <v>0</v>
      </c>
      <c r="P362" s="148">
        <f>O362*H362</f>
        <v>0</v>
      </c>
      <c r="Q362" s="148">
        <v>0</v>
      </c>
      <c r="R362" s="148">
        <f>Q362*H362</f>
        <v>0</v>
      </c>
      <c r="S362" s="148">
        <v>0</v>
      </c>
      <c r="T362" s="149">
        <f>S362*H362</f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50" t="s">
        <v>189</v>
      </c>
      <c r="AT362" s="150" t="s">
        <v>186</v>
      </c>
      <c r="AU362" s="150" t="s">
        <v>77</v>
      </c>
      <c r="AY362" s="14" t="s">
        <v>159</v>
      </c>
      <c r="BE362" s="151">
        <f>IF(N362="základní",J362,0)</f>
        <v>0</v>
      </c>
      <c r="BF362" s="151">
        <f>IF(N362="snížená",J362,0)</f>
        <v>0</v>
      </c>
      <c r="BG362" s="151">
        <f>IF(N362="zákl. přenesená",J362,0)</f>
        <v>0</v>
      </c>
      <c r="BH362" s="151">
        <f>IF(N362="sníž. přenesená",J362,0)</f>
        <v>0</v>
      </c>
      <c r="BI362" s="151">
        <f>IF(N362="nulová",J362,0)</f>
        <v>0</v>
      </c>
      <c r="BJ362" s="14" t="s">
        <v>77</v>
      </c>
      <c r="BK362" s="151">
        <f>ROUND(I362*H362,2)</f>
        <v>0</v>
      </c>
      <c r="BL362" s="14" t="s">
        <v>189</v>
      </c>
      <c r="BM362" s="150" t="s">
        <v>602</v>
      </c>
    </row>
    <row r="363" spans="1:65" s="2" customFormat="1" ht="11.25">
      <c r="A363" s="26"/>
      <c r="B363" s="27"/>
      <c r="C363" s="26"/>
      <c r="D363" s="152" t="s">
        <v>166</v>
      </c>
      <c r="E363" s="26"/>
      <c r="F363" s="153" t="s">
        <v>601</v>
      </c>
      <c r="G363" s="26"/>
      <c r="H363" s="26"/>
      <c r="I363" s="26"/>
      <c r="J363" s="26"/>
      <c r="K363" s="26"/>
      <c r="L363" s="27"/>
      <c r="M363" s="154"/>
      <c r="N363" s="155"/>
      <c r="O363" s="52"/>
      <c r="P363" s="52"/>
      <c r="Q363" s="52"/>
      <c r="R363" s="52"/>
      <c r="S363" s="52"/>
      <c r="T363" s="53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T363" s="14" t="s">
        <v>166</v>
      </c>
      <c r="AU363" s="14" t="s">
        <v>77</v>
      </c>
    </row>
    <row r="364" spans="1:65" s="2" customFormat="1" ht="24.2" customHeight="1">
      <c r="A364" s="26"/>
      <c r="B364" s="137"/>
      <c r="C364" s="157" t="s">
        <v>603</v>
      </c>
      <c r="D364" s="157" t="s">
        <v>186</v>
      </c>
      <c r="E364" s="158" t="s">
        <v>604</v>
      </c>
      <c r="F364" s="159" t="s">
        <v>605</v>
      </c>
      <c r="G364" s="160" t="s">
        <v>163</v>
      </c>
      <c r="H364" s="161">
        <v>1</v>
      </c>
      <c r="I364" s="162">
        <v>0</v>
      </c>
      <c r="J364" s="162">
        <f>ROUND(I364*H364,2)</f>
        <v>0</v>
      </c>
      <c r="K364" s="163"/>
      <c r="L364" s="27"/>
      <c r="M364" s="164" t="s">
        <v>1</v>
      </c>
      <c r="N364" s="165" t="s">
        <v>35</v>
      </c>
      <c r="O364" s="148">
        <v>0</v>
      </c>
      <c r="P364" s="148">
        <f>O364*H364</f>
        <v>0</v>
      </c>
      <c r="Q364" s="148">
        <v>0</v>
      </c>
      <c r="R364" s="148">
        <f>Q364*H364</f>
        <v>0</v>
      </c>
      <c r="S364" s="148">
        <v>0</v>
      </c>
      <c r="T364" s="149">
        <f>S364*H364</f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0" t="s">
        <v>189</v>
      </c>
      <c r="AT364" s="150" t="s">
        <v>186</v>
      </c>
      <c r="AU364" s="150" t="s">
        <v>77</v>
      </c>
      <c r="AY364" s="14" t="s">
        <v>159</v>
      </c>
      <c r="BE364" s="151">
        <f>IF(N364="základní",J364,0)</f>
        <v>0</v>
      </c>
      <c r="BF364" s="151">
        <f>IF(N364="snížená",J364,0)</f>
        <v>0</v>
      </c>
      <c r="BG364" s="151">
        <f>IF(N364="zákl. přenesená",J364,0)</f>
        <v>0</v>
      </c>
      <c r="BH364" s="151">
        <f>IF(N364="sníž. přenesená",J364,0)</f>
        <v>0</v>
      </c>
      <c r="BI364" s="151">
        <f>IF(N364="nulová",J364,0)</f>
        <v>0</v>
      </c>
      <c r="BJ364" s="14" t="s">
        <v>77</v>
      </c>
      <c r="BK364" s="151">
        <f>ROUND(I364*H364,2)</f>
        <v>0</v>
      </c>
      <c r="BL364" s="14" t="s">
        <v>189</v>
      </c>
      <c r="BM364" s="150" t="s">
        <v>606</v>
      </c>
    </row>
    <row r="365" spans="1:65" s="2" customFormat="1" ht="11.25">
      <c r="A365" s="26"/>
      <c r="B365" s="27"/>
      <c r="C365" s="26"/>
      <c r="D365" s="152" t="s">
        <v>166</v>
      </c>
      <c r="E365" s="26"/>
      <c r="F365" s="153" t="s">
        <v>605</v>
      </c>
      <c r="G365" s="26"/>
      <c r="H365" s="26"/>
      <c r="I365" s="26"/>
      <c r="J365" s="26"/>
      <c r="K365" s="26"/>
      <c r="L365" s="27"/>
      <c r="M365" s="154"/>
      <c r="N365" s="155"/>
      <c r="O365" s="52"/>
      <c r="P365" s="52"/>
      <c r="Q365" s="52"/>
      <c r="R365" s="52"/>
      <c r="S365" s="52"/>
      <c r="T365" s="53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T365" s="14" t="s">
        <v>166</v>
      </c>
      <c r="AU365" s="14" t="s">
        <v>77</v>
      </c>
    </row>
    <row r="366" spans="1:65" s="2" customFormat="1" ht="33" customHeight="1">
      <c r="A366" s="26"/>
      <c r="B366" s="137"/>
      <c r="C366" s="157" t="s">
        <v>607</v>
      </c>
      <c r="D366" s="157" t="s">
        <v>186</v>
      </c>
      <c r="E366" s="158" t="s">
        <v>608</v>
      </c>
      <c r="F366" s="159" t="s">
        <v>609</v>
      </c>
      <c r="G366" s="160" t="s">
        <v>163</v>
      </c>
      <c r="H366" s="161">
        <v>1</v>
      </c>
      <c r="I366" s="162">
        <v>0</v>
      </c>
      <c r="J366" s="162">
        <f>ROUND(I366*H366,2)</f>
        <v>0</v>
      </c>
      <c r="K366" s="163"/>
      <c r="L366" s="27"/>
      <c r="M366" s="164" t="s">
        <v>1</v>
      </c>
      <c r="N366" s="165" t="s">
        <v>35</v>
      </c>
      <c r="O366" s="148">
        <v>0</v>
      </c>
      <c r="P366" s="148">
        <f>O366*H366</f>
        <v>0</v>
      </c>
      <c r="Q366" s="148">
        <v>0</v>
      </c>
      <c r="R366" s="148">
        <f>Q366*H366</f>
        <v>0</v>
      </c>
      <c r="S366" s="148">
        <v>0</v>
      </c>
      <c r="T366" s="149">
        <f>S366*H366</f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50" t="s">
        <v>189</v>
      </c>
      <c r="AT366" s="150" t="s">
        <v>186</v>
      </c>
      <c r="AU366" s="150" t="s">
        <v>77</v>
      </c>
      <c r="AY366" s="14" t="s">
        <v>159</v>
      </c>
      <c r="BE366" s="151">
        <f>IF(N366="základní",J366,0)</f>
        <v>0</v>
      </c>
      <c r="BF366" s="151">
        <f>IF(N366="snížená",J366,0)</f>
        <v>0</v>
      </c>
      <c r="BG366" s="151">
        <f>IF(N366="zákl. přenesená",J366,0)</f>
        <v>0</v>
      </c>
      <c r="BH366" s="151">
        <f>IF(N366="sníž. přenesená",J366,0)</f>
        <v>0</v>
      </c>
      <c r="BI366" s="151">
        <f>IF(N366="nulová",J366,0)</f>
        <v>0</v>
      </c>
      <c r="BJ366" s="14" t="s">
        <v>77</v>
      </c>
      <c r="BK366" s="151">
        <f>ROUND(I366*H366,2)</f>
        <v>0</v>
      </c>
      <c r="BL366" s="14" t="s">
        <v>189</v>
      </c>
      <c r="BM366" s="150" t="s">
        <v>610</v>
      </c>
    </row>
    <row r="367" spans="1:65" s="2" customFormat="1" ht="19.5">
      <c r="A367" s="26"/>
      <c r="B367" s="27"/>
      <c r="C367" s="26"/>
      <c r="D367" s="152" t="s">
        <v>166</v>
      </c>
      <c r="E367" s="26"/>
      <c r="F367" s="153" t="s">
        <v>609</v>
      </c>
      <c r="G367" s="26"/>
      <c r="H367" s="26"/>
      <c r="I367" s="26"/>
      <c r="J367" s="26"/>
      <c r="K367" s="26"/>
      <c r="L367" s="27"/>
      <c r="M367" s="154"/>
      <c r="N367" s="155"/>
      <c r="O367" s="52"/>
      <c r="P367" s="52"/>
      <c r="Q367" s="52"/>
      <c r="R367" s="52"/>
      <c r="S367" s="52"/>
      <c r="T367" s="53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T367" s="14" t="s">
        <v>166</v>
      </c>
      <c r="AU367" s="14" t="s">
        <v>77</v>
      </c>
    </row>
    <row r="368" spans="1:65" s="2" customFormat="1" ht="24.2" customHeight="1">
      <c r="A368" s="26"/>
      <c r="B368" s="137"/>
      <c r="C368" s="157" t="s">
        <v>611</v>
      </c>
      <c r="D368" s="157" t="s">
        <v>186</v>
      </c>
      <c r="E368" s="158" t="s">
        <v>612</v>
      </c>
      <c r="F368" s="159" t="s">
        <v>613</v>
      </c>
      <c r="G368" s="160" t="s">
        <v>163</v>
      </c>
      <c r="H368" s="161">
        <v>1</v>
      </c>
      <c r="I368" s="162">
        <v>0</v>
      </c>
      <c r="J368" s="162">
        <f>ROUND(I368*H368,2)</f>
        <v>0</v>
      </c>
      <c r="K368" s="163"/>
      <c r="L368" s="27"/>
      <c r="M368" s="164" t="s">
        <v>1</v>
      </c>
      <c r="N368" s="165" t="s">
        <v>35</v>
      </c>
      <c r="O368" s="148">
        <v>0</v>
      </c>
      <c r="P368" s="148">
        <f>O368*H368</f>
        <v>0</v>
      </c>
      <c r="Q368" s="148">
        <v>0</v>
      </c>
      <c r="R368" s="148">
        <f>Q368*H368</f>
        <v>0</v>
      </c>
      <c r="S368" s="148">
        <v>0</v>
      </c>
      <c r="T368" s="149">
        <f>S368*H368</f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0" t="s">
        <v>189</v>
      </c>
      <c r="AT368" s="150" t="s">
        <v>186</v>
      </c>
      <c r="AU368" s="150" t="s">
        <v>77</v>
      </c>
      <c r="AY368" s="14" t="s">
        <v>159</v>
      </c>
      <c r="BE368" s="151">
        <f>IF(N368="základní",J368,0)</f>
        <v>0</v>
      </c>
      <c r="BF368" s="151">
        <f>IF(N368="snížená",J368,0)</f>
        <v>0</v>
      </c>
      <c r="BG368" s="151">
        <f>IF(N368="zákl. přenesená",J368,0)</f>
        <v>0</v>
      </c>
      <c r="BH368" s="151">
        <f>IF(N368="sníž. přenesená",J368,0)</f>
        <v>0</v>
      </c>
      <c r="BI368" s="151">
        <f>IF(N368="nulová",J368,0)</f>
        <v>0</v>
      </c>
      <c r="BJ368" s="14" t="s">
        <v>77</v>
      </c>
      <c r="BK368" s="151">
        <f>ROUND(I368*H368,2)</f>
        <v>0</v>
      </c>
      <c r="BL368" s="14" t="s">
        <v>189</v>
      </c>
      <c r="BM368" s="150" t="s">
        <v>614</v>
      </c>
    </row>
    <row r="369" spans="1:65" s="2" customFormat="1" ht="29.25">
      <c r="A369" s="26"/>
      <c r="B369" s="27"/>
      <c r="C369" s="26"/>
      <c r="D369" s="152" t="s">
        <v>166</v>
      </c>
      <c r="E369" s="26"/>
      <c r="F369" s="153" t="s">
        <v>615</v>
      </c>
      <c r="G369" s="26"/>
      <c r="H369" s="26"/>
      <c r="I369" s="26"/>
      <c r="J369" s="26"/>
      <c r="K369" s="26"/>
      <c r="L369" s="27"/>
      <c r="M369" s="154"/>
      <c r="N369" s="155"/>
      <c r="O369" s="52"/>
      <c r="P369" s="52"/>
      <c r="Q369" s="52"/>
      <c r="R369" s="52"/>
      <c r="S369" s="52"/>
      <c r="T369" s="53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T369" s="14" t="s">
        <v>166</v>
      </c>
      <c r="AU369" s="14" t="s">
        <v>77</v>
      </c>
    </row>
    <row r="370" spans="1:65" s="2" customFormat="1" ht="37.9" customHeight="1">
      <c r="A370" s="26"/>
      <c r="B370" s="137"/>
      <c r="C370" s="157" t="s">
        <v>616</v>
      </c>
      <c r="D370" s="166" t="s">
        <v>186</v>
      </c>
      <c r="E370" s="158" t="s">
        <v>617</v>
      </c>
      <c r="F370" s="159" t="s">
        <v>618</v>
      </c>
      <c r="G370" s="160" t="s">
        <v>163</v>
      </c>
      <c r="H370" s="161">
        <v>1</v>
      </c>
      <c r="I370" s="162">
        <v>0</v>
      </c>
      <c r="J370" s="162">
        <f>ROUND(I370*H370,2)</f>
        <v>0</v>
      </c>
      <c r="K370" s="163"/>
      <c r="L370" s="27"/>
      <c r="M370" s="164" t="s">
        <v>1</v>
      </c>
      <c r="N370" s="165" t="s">
        <v>35</v>
      </c>
      <c r="O370" s="148">
        <v>0</v>
      </c>
      <c r="P370" s="148">
        <f>O370*H370</f>
        <v>0</v>
      </c>
      <c r="Q370" s="148">
        <v>0</v>
      </c>
      <c r="R370" s="148">
        <f>Q370*H370</f>
        <v>0</v>
      </c>
      <c r="S370" s="148">
        <v>0</v>
      </c>
      <c r="T370" s="149">
        <f>S370*H370</f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0" t="s">
        <v>189</v>
      </c>
      <c r="AT370" s="150" t="s">
        <v>186</v>
      </c>
      <c r="AU370" s="150" t="s">
        <v>77</v>
      </c>
      <c r="AY370" s="14" t="s">
        <v>159</v>
      </c>
      <c r="BE370" s="151">
        <f>IF(N370="základní",J370,0)</f>
        <v>0</v>
      </c>
      <c r="BF370" s="151">
        <f>IF(N370="snížená",J370,0)</f>
        <v>0</v>
      </c>
      <c r="BG370" s="151">
        <f>IF(N370="zákl. přenesená",J370,0)</f>
        <v>0</v>
      </c>
      <c r="BH370" s="151">
        <f>IF(N370="sníž. přenesená",J370,0)</f>
        <v>0</v>
      </c>
      <c r="BI370" s="151">
        <f>IF(N370="nulová",J370,0)</f>
        <v>0</v>
      </c>
      <c r="BJ370" s="14" t="s">
        <v>77</v>
      </c>
      <c r="BK370" s="151">
        <f>ROUND(I370*H370,2)</f>
        <v>0</v>
      </c>
      <c r="BL370" s="14" t="s">
        <v>189</v>
      </c>
      <c r="BM370" s="150" t="s">
        <v>619</v>
      </c>
    </row>
    <row r="371" spans="1:65" s="2" customFormat="1" ht="19.5">
      <c r="A371" s="26"/>
      <c r="B371" s="27"/>
      <c r="C371" s="26"/>
      <c r="D371" s="152" t="s">
        <v>166</v>
      </c>
      <c r="E371" s="26"/>
      <c r="F371" s="153" t="s">
        <v>618</v>
      </c>
      <c r="G371" s="26"/>
      <c r="H371" s="26"/>
      <c r="I371" s="26"/>
      <c r="J371" s="26"/>
      <c r="K371" s="26"/>
      <c r="L371" s="27"/>
      <c r="M371" s="154"/>
      <c r="N371" s="155"/>
      <c r="O371" s="52"/>
      <c r="P371" s="52"/>
      <c r="Q371" s="52"/>
      <c r="R371" s="52"/>
      <c r="S371" s="52"/>
      <c r="T371" s="53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T371" s="14" t="s">
        <v>166</v>
      </c>
      <c r="AU371" s="14" t="s">
        <v>77</v>
      </c>
    </row>
    <row r="372" spans="1:65" s="2" customFormat="1" ht="33" customHeight="1">
      <c r="A372" s="26"/>
      <c r="B372" s="137"/>
      <c r="C372" s="157" t="s">
        <v>620</v>
      </c>
      <c r="D372" s="166" t="s">
        <v>186</v>
      </c>
      <c r="E372" s="158" t="s">
        <v>621</v>
      </c>
      <c r="F372" s="159" t="s">
        <v>622</v>
      </c>
      <c r="G372" s="160" t="s">
        <v>163</v>
      </c>
      <c r="H372" s="161">
        <v>4</v>
      </c>
      <c r="I372" s="162">
        <v>0</v>
      </c>
      <c r="J372" s="162">
        <f>ROUND(I372*H372,2)</f>
        <v>0</v>
      </c>
      <c r="K372" s="163"/>
      <c r="L372" s="27"/>
      <c r="M372" s="164" t="s">
        <v>1</v>
      </c>
      <c r="N372" s="165" t="s">
        <v>35</v>
      </c>
      <c r="O372" s="148">
        <v>0</v>
      </c>
      <c r="P372" s="148">
        <f>O372*H372</f>
        <v>0</v>
      </c>
      <c r="Q372" s="148">
        <v>0</v>
      </c>
      <c r="R372" s="148">
        <f>Q372*H372</f>
        <v>0</v>
      </c>
      <c r="S372" s="148">
        <v>0</v>
      </c>
      <c r="T372" s="149">
        <f>S372*H372</f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0" t="s">
        <v>189</v>
      </c>
      <c r="AT372" s="150" t="s">
        <v>186</v>
      </c>
      <c r="AU372" s="150" t="s">
        <v>77</v>
      </c>
      <c r="AY372" s="14" t="s">
        <v>159</v>
      </c>
      <c r="BE372" s="151">
        <f>IF(N372="základní",J372,0)</f>
        <v>0</v>
      </c>
      <c r="BF372" s="151">
        <f>IF(N372="snížená",J372,0)</f>
        <v>0</v>
      </c>
      <c r="BG372" s="151">
        <f>IF(N372="zákl. přenesená",J372,0)</f>
        <v>0</v>
      </c>
      <c r="BH372" s="151">
        <f>IF(N372="sníž. přenesená",J372,0)</f>
        <v>0</v>
      </c>
      <c r="BI372" s="151">
        <f>IF(N372="nulová",J372,0)</f>
        <v>0</v>
      </c>
      <c r="BJ372" s="14" t="s">
        <v>77</v>
      </c>
      <c r="BK372" s="151">
        <f>ROUND(I372*H372,2)</f>
        <v>0</v>
      </c>
      <c r="BL372" s="14" t="s">
        <v>189</v>
      </c>
      <c r="BM372" s="150" t="s">
        <v>623</v>
      </c>
    </row>
    <row r="373" spans="1:65" s="2" customFormat="1" ht="19.5">
      <c r="A373" s="26"/>
      <c r="B373" s="27"/>
      <c r="C373" s="26"/>
      <c r="D373" s="152" t="s">
        <v>166</v>
      </c>
      <c r="E373" s="26"/>
      <c r="F373" s="153" t="s">
        <v>622</v>
      </c>
      <c r="G373" s="26"/>
      <c r="H373" s="26"/>
      <c r="I373" s="26"/>
      <c r="J373" s="26"/>
      <c r="K373" s="26"/>
      <c r="L373" s="27"/>
      <c r="M373" s="167"/>
      <c r="N373" s="168"/>
      <c r="O373" s="169"/>
      <c r="P373" s="169"/>
      <c r="Q373" s="169"/>
      <c r="R373" s="169"/>
      <c r="S373" s="169"/>
      <c r="T373" s="170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T373" s="14" t="s">
        <v>166</v>
      </c>
      <c r="AU373" s="14" t="s">
        <v>77</v>
      </c>
    </row>
    <row r="374" spans="1:65" s="2" customFormat="1" ht="6.95" customHeight="1">
      <c r="A374" s="26"/>
      <c r="B374" s="41"/>
      <c r="C374" s="42"/>
      <c r="D374" s="42"/>
      <c r="E374" s="42"/>
      <c r="F374" s="42"/>
      <c r="G374" s="42"/>
      <c r="H374" s="42"/>
      <c r="I374" s="42"/>
      <c r="J374" s="42"/>
      <c r="K374" s="42"/>
      <c r="L374" s="27"/>
      <c r="M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</row>
  </sheetData>
  <autoFilter ref="C124:K373" xr:uid="{00000000-0009-0000-0000-000001000000}"/>
  <mergeCells count="14">
    <mergeCell ref="E115:H115"/>
    <mergeCell ref="E113:H113"/>
    <mergeCell ref="E117:H117"/>
    <mergeCell ref="L2:V2"/>
    <mergeCell ref="E85:H85"/>
    <mergeCell ref="E89:H89"/>
    <mergeCell ref="E87:H87"/>
    <mergeCell ref="E91:H91"/>
    <mergeCell ref="E111:H111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1"/>
  <sheetViews>
    <sheetView showGridLines="0" topLeftCell="A102" workbookViewId="0">
      <selection activeCell="I143" sqref="I14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624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ROUND(J133,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ROUND((SUM(BE133:BE160)),  2)</f>
        <v>0</v>
      </c>
      <c r="G37" s="26"/>
      <c r="H37" s="26"/>
      <c r="I37" s="100">
        <v>0.21</v>
      </c>
      <c r="J37" s="99">
        <f>ROUND(((SUM(BE133:BE160))*I37),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ROUND((SUM(BF133:BF160)),  2)</f>
        <v>0</v>
      </c>
      <c r="G38" s="26"/>
      <c r="H38" s="26"/>
      <c r="I38" s="100">
        <v>0.15</v>
      </c>
      <c r="J38" s="99">
        <f>ROUND(((SUM(BF133:BF160))*I38),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ROUND((SUM(BG133:BG160)),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ROUND((SUM(BH133:BH160)),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ROUND((SUM(BI133:BI160)),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01.2 - Stavební část - URS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J133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9" customFormat="1" ht="24.95" customHeight="1">
      <c r="B101" s="112"/>
      <c r="D101" s="113" t="s">
        <v>625</v>
      </c>
      <c r="E101" s="114"/>
      <c r="F101" s="114"/>
      <c r="G101" s="114"/>
      <c r="H101" s="114"/>
      <c r="I101" s="114"/>
      <c r="J101" s="115">
        <f>J134</f>
        <v>0</v>
      </c>
      <c r="L101" s="112"/>
    </row>
    <row r="102" spans="1:47" s="12" customFormat="1" ht="19.899999999999999" customHeight="1">
      <c r="B102" s="171"/>
      <c r="D102" s="172" t="s">
        <v>626</v>
      </c>
      <c r="E102" s="173"/>
      <c r="F102" s="173"/>
      <c r="G102" s="173"/>
      <c r="H102" s="173"/>
      <c r="I102" s="173"/>
      <c r="J102" s="174">
        <f>J135</f>
        <v>0</v>
      </c>
      <c r="L102" s="171"/>
    </row>
    <row r="103" spans="1:47" s="12" customFormat="1" ht="19.899999999999999" customHeight="1">
      <c r="B103" s="171"/>
      <c r="D103" s="172" t="s">
        <v>627</v>
      </c>
      <c r="E103" s="173"/>
      <c r="F103" s="173"/>
      <c r="G103" s="173"/>
      <c r="H103" s="173"/>
      <c r="I103" s="173"/>
      <c r="J103" s="174">
        <f>J138</f>
        <v>0</v>
      </c>
      <c r="L103" s="171"/>
    </row>
    <row r="104" spans="1:47" s="12" customFormat="1" ht="19.899999999999999" customHeight="1">
      <c r="B104" s="171"/>
      <c r="D104" s="172" t="s">
        <v>628</v>
      </c>
      <c r="E104" s="173"/>
      <c r="F104" s="173"/>
      <c r="G104" s="173"/>
      <c r="H104" s="173"/>
      <c r="I104" s="173"/>
      <c r="J104" s="174">
        <f>J141</f>
        <v>0</v>
      </c>
      <c r="L104" s="171"/>
    </row>
    <row r="105" spans="1:47" s="12" customFormat="1" ht="19.899999999999999" customHeight="1">
      <c r="B105" s="171"/>
      <c r="D105" s="172" t="s">
        <v>629</v>
      </c>
      <c r="E105" s="173"/>
      <c r="F105" s="173"/>
      <c r="G105" s="173"/>
      <c r="H105" s="173"/>
      <c r="I105" s="173"/>
      <c r="J105" s="174">
        <f>J144</f>
        <v>0</v>
      </c>
      <c r="L105" s="171"/>
    </row>
    <row r="106" spans="1:47" s="9" customFormat="1" ht="24.95" customHeight="1">
      <c r="B106" s="112"/>
      <c r="D106" s="113" t="s">
        <v>630</v>
      </c>
      <c r="E106" s="114"/>
      <c r="F106" s="114"/>
      <c r="G106" s="114"/>
      <c r="H106" s="114"/>
      <c r="I106" s="114"/>
      <c r="J106" s="115">
        <f>J151</f>
        <v>0</v>
      </c>
      <c r="L106" s="112"/>
    </row>
    <row r="107" spans="1:47" s="12" customFormat="1" ht="19.899999999999999" customHeight="1">
      <c r="B107" s="171"/>
      <c r="D107" s="172" t="s">
        <v>631</v>
      </c>
      <c r="E107" s="173"/>
      <c r="F107" s="173"/>
      <c r="G107" s="173"/>
      <c r="H107" s="173"/>
      <c r="I107" s="173"/>
      <c r="J107" s="174">
        <f>J152</f>
        <v>0</v>
      </c>
      <c r="L107" s="171"/>
    </row>
    <row r="108" spans="1:47" s="9" customFormat="1" ht="24.95" customHeight="1">
      <c r="B108" s="112"/>
      <c r="D108" s="113" t="s">
        <v>632</v>
      </c>
      <c r="E108" s="114"/>
      <c r="F108" s="114"/>
      <c r="G108" s="114"/>
      <c r="H108" s="114"/>
      <c r="I108" s="114"/>
      <c r="J108" s="115">
        <f>J157</f>
        <v>0</v>
      </c>
      <c r="L108" s="112"/>
    </row>
    <row r="109" spans="1:47" s="12" customFormat="1" ht="19.899999999999999" customHeight="1">
      <c r="B109" s="171"/>
      <c r="D109" s="172" t="s">
        <v>633</v>
      </c>
      <c r="E109" s="173"/>
      <c r="F109" s="173"/>
      <c r="G109" s="173"/>
      <c r="H109" s="173"/>
      <c r="I109" s="173"/>
      <c r="J109" s="174">
        <f>J158</f>
        <v>0</v>
      </c>
      <c r="L109" s="171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144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14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6.25" customHeight="1">
      <c r="A119" s="26"/>
      <c r="B119" s="27"/>
      <c r="C119" s="26"/>
      <c r="D119" s="26"/>
      <c r="E119" s="216" t="str">
        <f>E7</f>
        <v>Oprava PZS na přejezdu P2007 v km 3,435 v úseku Děčín hl.n. - Oldřichov</v>
      </c>
      <c r="F119" s="217"/>
      <c r="G119" s="217"/>
      <c r="H119" s="217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132</v>
      </c>
      <c r="L120" s="17"/>
    </row>
    <row r="121" spans="1:31" s="1" customFormat="1" ht="16.5" customHeight="1">
      <c r="B121" s="17"/>
      <c r="E121" s="216" t="s">
        <v>133</v>
      </c>
      <c r="F121" s="186"/>
      <c r="G121" s="186"/>
      <c r="H121" s="186"/>
      <c r="L121" s="17"/>
    </row>
    <row r="122" spans="1:31" s="1" customFormat="1" ht="12" customHeight="1">
      <c r="B122" s="17"/>
      <c r="C122" s="23" t="s">
        <v>134</v>
      </c>
      <c r="L122" s="17"/>
    </row>
    <row r="123" spans="1:31" s="2" customFormat="1" ht="23.25" customHeight="1">
      <c r="A123" s="26"/>
      <c r="B123" s="27"/>
      <c r="C123" s="26"/>
      <c r="D123" s="26"/>
      <c r="E123" s="218" t="s">
        <v>135</v>
      </c>
      <c r="F123" s="219"/>
      <c r="G123" s="219"/>
      <c r="H123" s="21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136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182" t="str">
        <f>E13</f>
        <v>01.2 - Stavební část - URS</v>
      </c>
      <c r="F125" s="219"/>
      <c r="G125" s="219"/>
      <c r="H125" s="21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F16</f>
        <v xml:space="preserve"> </v>
      </c>
      <c r="G127" s="26"/>
      <c r="H127" s="26"/>
      <c r="I127" s="23" t="s">
        <v>20</v>
      </c>
      <c r="J127" s="49" t="str">
        <f>IF(J16="","",J16)</f>
        <v>22. 11. 2021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22</v>
      </c>
      <c r="D129" s="26"/>
      <c r="E129" s="26"/>
      <c r="F129" s="21" t="str">
        <f>E19</f>
        <v xml:space="preserve"> </v>
      </c>
      <c r="G129" s="26"/>
      <c r="H129" s="26"/>
      <c r="I129" s="23" t="s">
        <v>26</v>
      </c>
      <c r="J129" s="24" t="str">
        <f>E25</f>
        <v xml:space="preserve"> 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IF(E22="","",E22)</f>
        <v xml:space="preserve"> </v>
      </c>
      <c r="G130" s="26"/>
      <c r="H130" s="26"/>
      <c r="I130" s="23" t="s">
        <v>28</v>
      </c>
      <c r="J130" s="24" t="str">
        <f>E28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0" customFormat="1" ht="29.25" customHeight="1">
      <c r="A132" s="116"/>
      <c r="B132" s="117"/>
      <c r="C132" s="118" t="s">
        <v>145</v>
      </c>
      <c r="D132" s="119" t="s">
        <v>55</v>
      </c>
      <c r="E132" s="119" t="s">
        <v>51</v>
      </c>
      <c r="F132" s="119" t="s">
        <v>52</v>
      </c>
      <c r="G132" s="119" t="s">
        <v>146</v>
      </c>
      <c r="H132" s="119" t="s">
        <v>147</v>
      </c>
      <c r="I132" s="119" t="s">
        <v>148</v>
      </c>
      <c r="J132" s="120" t="s">
        <v>140</v>
      </c>
      <c r="K132" s="121" t="s">
        <v>149</v>
      </c>
      <c r="L132" s="122"/>
      <c r="M132" s="56" t="s">
        <v>1</v>
      </c>
      <c r="N132" s="57" t="s">
        <v>34</v>
      </c>
      <c r="O132" s="57" t="s">
        <v>150</v>
      </c>
      <c r="P132" s="57" t="s">
        <v>151</v>
      </c>
      <c r="Q132" s="57" t="s">
        <v>152</v>
      </c>
      <c r="R132" s="57" t="s">
        <v>153</v>
      </c>
      <c r="S132" s="57" t="s">
        <v>154</v>
      </c>
      <c r="T132" s="58" t="s">
        <v>155</v>
      </c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</row>
    <row r="133" spans="1:65" s="2" customFormat="1" ht="22.9" customHeight="1">
      <c r="A133" s="26"/>
      <c r="B133" s="27"/>
      <c r="C133" s="63" t="s">
        <v>156</v>
      </c>
      <c r="D133" s="26"/>
      <c r="E133" s="26"/>
      <c r="F133" s="26"/>
      <c r="G133" s="26"/>
      <c r="H133" s="26"/>
      <c r="I133" s="26"/>
      <c r="J133" s="123">
        <f>BK133</f>
        <v>0</v>
      </c>
      <c r="K133" s="26"/>
      <c r="L133" s="27"/>
      <c r="M133" s="59"/>
      <c r="N133" s="50"/>
      <c r="O133" s="60"/>
      <c r="P133" s="124">
        <f>P134+P151+P157</f>
        <v>103.679095</v>
      </c>
      <c r="Q133" s="60"/>
      <c r="R133" s="124">
        <f>R134+R151+R157</f>
        <v>0.38983999999999996</v>
      </c>
      <c r="S133" s="60"/>
      <c r="T133" s="125">
        <f>T134+T151+T157</f>
        <v>13.92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69</v>
      </c>
      <c r="AU133" s="14" t="s">
        <v>142</v>
      </c>
      <c r="BK133" s="126">
        <f>BK134+BK151+BK157</f>
        <v>0</v>
      </c>
    </row>
    <row r="134" spans="1:65" s="11" customFormat="1" ht="25.9" customHeight="1">
      <c r="B134" s="127"/>
      <c r="D134" s="128" t="s">
        <v>69</v>
      </c>
      <c r="E134" s="129" t="s">
        <v>634</v>
      </c>
      <c r="F134" s="129" t="s">
        <v>635</v>
      </c>
      <c r="J134" s="130">
        <f>BK134</f>
        <v>0</v>
      </c>
      <c r="L134" s="127"/>
      <c r="M134" s="131"/>
      <c r="N134" s="132"/>
      <c r="O134" s="132"/>
      <c r="P134" s="133">
        <f>P135+P138+P141+P144</f>
        <v>44.235095000000001</v>
      </c>
      <c r="Q134" s="132"/>
      <c r="R134" s="133">
        <f>R135+R138+R141+R144</f>
        <v>0.35743999999999998</v>
      </c>
      <c r="S134" s="132"/>
      <c r="T134" s="134">
        <f>T135+T138+T141+T144</f>
        <v>13.92</v>
      </c>
      <c r="AR134" s="128" t="s">
        <v>77</v>
      </c>
      <c r="AT134" s="135" t="s">
        <v>69</v>
      </c>
      <c r="AU134" s="135" t="s">
        <v>70</v>
      </c>
      <c r="AY134" s="128" t="s">
        <v>159</v>
      </c>
      <c r="BK134" s="136">
        <f>BK135+BK138+BK141+BK144</f>
        <v>0</v>
      </c>
    </row>
    <row r="135" spans="1:65" s="11" customFormat="1" ht="22.9" customHeight="1">
      <c r="B135" s="127"/>
      <c r="D135" s="128" t="s">
        <v>69</v>
      </c>
      <c r="E135" s="175" t="s">
        <v>77</v>
      </c>
      <c r="F135" s="175" t="s">
        <v>636</v>
      </c>
      <c r="J135" s="176">
        <f>BK135</f>
        <v>0</v>
      </c>
      <c r="L135" s="127"/>
      <c r="M135" s="131"/>
      <c r="N135" s="132"/>
      <c r="O135" s="132"/>
      <c r="P135" s="133">
        <f>SUM(P136:P137)</f>
        <v>1.3860950000000001</v>
      </c>
      <c r="Q135" s="132"/>
      <c r="R135" s="133">
        <f>SUM(R136:R137)</f>
        <v>0</v>
      </c>
      <c r="S135" s="132"/>
      <c r="T135" s="134">
        <f>SUM(T136:T137)</f>
        <v>0</v>
      </c>
      <c r="AR135" s="128" t="s">
        <v>77</v>
      </c>
      <c r="AT135" s="135" t="s">
        <v>69</v>
      </c>
      <c r="AU135" s="135" t="s">
        <v>77</v>
      </c>
      <c r="AY135" s="128" t="s">
        <v>159</v>
      </c>
      <c r="BK135" s="136">
        <f>SUM(BK136:BK137)</f>
        <v>0</v>
      </c>
    </row>
    <row r="136" spans="1:65" s="2" customFormat="1" ht="24.2" customHeight="1">
      <c r="A136" s="26"/>
      <c r="B136" s="137"/>
      <c r="C136" s="157" t="s">
        <v>77</v>
      </c>
      <c r="D136" s="157" t="s">
        <v>186</v>
      </c>
      <c r="E136" s="158" t="s">
        <v>637</v>
      </c>
      <c r="F136" s="159" t="s">
        <v>638</v>
      </c>
      <c r="G136" s="160" t="s">
        <v>639</v>
      </c>
      <c r="H136" s="161">
        <v>1.9550000000000001</v>
      </c>
      <c r="I136" s="162">
        <v>0</v>
      </c>
      <c r="J136" s="162">
        <f>ROUND(I136*H136,2)</f>
        <v>0</v>
      </c>
      <c r="K136" s="163"/>
      <c r="L136" s="27"/>
      <c r="M136" s="164" t="s">
        <v>1</v>
      </c>
      <c r="N136" s="165" t="s">
        <v>35</v>
      </c>
      <c r="O136" s="148">
        <v>0.70899999999999996</v>
      </c>
      <c r="P136" s="148">
        <f>O136*H136</f>
        <v>1.3860950000000001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91</v>
      </c>
      <c r="AT136" s="150" t="s">
        <v>186</v>
      </c>
      <c r="AU136" s="150" t="s">
        <v>79</v>
      </c>
      <c r="AY136" s="14" t="s">
        <v>159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4" t="s">
        <v>77</v>
      </c>
      <c r="BK136" s="151">
        <f>ROUND(I136*H136,2)</f>
        <v>0</v>
      </c>
      <c r="BL136" s="14" t="s">
        <v>91</v>
      </c>
      <c r="BM136" s="150" t="s">
        <v>640</v>
      </c>
    </row>
    <row r="137" spans="1:65" s="2" customFormat="1" ht="19.5">
      <c r="A137" s="26"/>
      <c r="B137" s="27"/>
      <c r="C137" s="26"/>
      <c r="D137" s="152" t="s">
        <v>166</v>
      </c>
      <c r="E137" s="26"/>
      <c r="F137" s="153" t="s">
        <v>638</v>
      </c>
      <c r="G137" s="26"/>
      <c r="H137" s="26"/>
      <c r="I137" s="26"/>
      <c r="J137" s="26"/>
      <c r="K137" s="26"/>
      <c r="L137" s="27"/>
      <c r="M137" s="154"/>
      <c r="N137" s="155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166</v>
      </c>
      <c r="AU137" s="14" t="s">
        <v>79</v>
      </c>
    </row>
    <row r="138" spans="1:65" s="11" customFormat="1" ht="22.9" customHeight="1">
      <c r="B138" s="127"/>
      <c r="D138" s="128" t="s">
        <v>69</v>
      </c>
      <c r="E138" s="175" t="s">
        <v>79</v>
      </c>
      <c r="F138" s="175" t="s">
        <v>641</v>
      </c>
      <c r="J138" s="176">
        <f>BK138</f>
        <v>0</v>
      </c>
      <c r="L138" s="127"/>
      <c r="M138" s="131"/>
      <c r="N138" s="132"/>
      <c r="O138" s="132"/>
      <c r="P138" s="133">
        <f>SUM(P139:P140)</f>
        <v>10.103999999999999</v>
      </c>
      <c r="Q138" s="132"/>
      <c r="R138" s="133">
        <f>SUM(R139:R140)</f>
        <v>0.35743999999999998</v>
      </c>
      <c r="S138" s="132"/>
      <c r="T138" s="134">
        <f>SUM(T139:T140)</f>
        <v>0</v>
      </c>
      <c r="AR138" s="128" t="s">
        <v>77</v>
      </c>
      <c r="AT138" s="135" t="s">
        <v>69</v>
      </c>
      <c r="AU138" s="135" t="s">
        <v>77</v>
      </c>
      <c r="AY138" s="128" t="s">
        <v>159</v>
      </c>
      <c r="BK138" s="136">
        <f>SUM(BK139:BK140)</f>
        <v>0</v>
      </c>
    </row>
    <row r="139" spans="1:65" s="2" customFormat="1" ht="24.2" customHeight="1">
      <c r="A139" s="26"/>
      <c r="B139" s="137"/>
      <c r="C139" s="157" t="s">
        <v>79</v>
      </c>
      <c r="D139" s="157" t="s">
        <v>186</v>
      </c>
      <c r="E139" s="158" t="s">
        <v>642</v>
      </c>
      <c r="F139" s="159" t="s">
        <v>643</v>
      </c>
      <c r="G139" s="160" t="s">
        <v>163</v>
      </c>
      <c r="H139" s="161">
        <v>4</v>
      </c>
      <c r="I139" s="162">
        <v>0</v>
      </c>
      <c r="J139" s="162">
        <f>ROUND(I139*H139,2)</f>
        <v>0</v>
      </c>
      <c r="K139" s="163"/>
      <c r="L139" s="27"/>
      <c r="M139" s="164" t="s">
        <v>1</v>
      </c>
      <c r="N139" s="165" t="s">
        <v>35</v>
      </c>
      <c r="O139" s="148">
        <v>2.5259999999999998</v>
      </c>
      <c r="P139" s="148">
        <f>O139*H139</f>
        <v>10.103999999999999</v>
      </c>
      <c r="Q139" s="148">
        <v>8.9359999999999995E-2</v>
      </c>
      <c r="R139" s="148">
        <f>Q139*H139</f>
        <v>0.35743999999999998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91</v>
      </c>
      <c r="AT139" s="150" t="s">
        <v>186</v>
      </c>
      <c r="AU139" s="150" t="s">
        <v>79</v>
      </c>
      <c r="AY139" s="14" t="s">
        <v>159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91</v>
      </c>
      <c r="BM139" s="150" t="s">
        <v>644</v>
      </c>
    </row>
    <row r="140" spans="1:65" s="2" customFormat="1" ht="19.5">
      <c r="A140" s="26"/>
      <c r="B140" s="27"/>
      <c r="C140" s="26"/>
      <c r="D140" s="152" t="s">
        <v>166</v>
      </c>
      <c r="E140" s="26"/>
      <c r="F140" s="153" t="s">
        <v>643</v>
      </c>
      <c r="G140" s="26"/>
      <c r="H140" s="26"/>
      <c r="I140" s="26"/>
      <c r="J140" s="26"/>
      <c r="K140" s="26"/>
      <c r="L140" s="27"/>
      <c r="M140" s="154"/>
      <c r="N140" s="15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166</v>
      </c>
      <c r="AU140" s="14" t="s">
        <v>79</v>
      </c>
    </row>
    <row r="141" spans="1:65" s="11" customFormat="1" ht="22.9" customHeight="1">
      <c r="B141" s="127"/>
      <c r="D141" s="128" t="s">
        <v>69</v>
      </c>
      <c r="E141" s="175" t="s">
        <v>199</v>
      </c>
      <c r="F141" s="175" t="s">
        <v>645</v>
      </c>
      <c r="J141" s="176">
        <f>BK141</f>
        <v>0</v>
      </c>
      <c r="L141" s="127"/>
      <c r="M141" s="131"/>
      <c r="N141" s="132"/>
      <c r="O141" s="132"/>
      <c r="P141" s="133">
        <f>SUM(P142:P143)</f>
        <v>31.187999999999999</v>
      </c>
      <c r="Q141" s="132"/>
      <c r="R141" s="133">
        <f>SUM(R142:R143)</f>
        <v>0</v>
      </c>
      <c r="S141" s="132"/>
      <c r="T141" s="134">
        <f>SUM(T142:T143)</f>
        <v>13.92</v>
      </c>
      <c r="AR141" s="128" t="s">
        <v>77</v>
      </c>
      <c r="AT141" s="135" t="s">
        <v>69</v>
      </c>
      <c r="AU141" s="135" t="s">
        <v>77</v>
      </c>
      <c r="AY141" s="128" t="s">
        <v>159</v>
      </c>
      <c r="BK141" s="136">
        <f>SUM(BK142:BK143)</f>
        <v>0</v>
      </c>
    </row>
    <row r="142" spans="1:65" s="2" customFormat="1" ht="24.2" customHeight="1">
      <c r="A142" s="26"/>
      <c r="B142" s="137"/>
      <c r="C142" s="157" t="s">
        <v>86</v>
      </c>
      <c r="D142" s="157" t="s">
        <v>186</v>
      </c>
      <c r="E142" s="158" t="s">
        <v>646</v>
      </c>
      <c r="F142" s="159" t="s">
        <v>647</v>
      </c>
      <c r="G142" s="160" t="s">
        <v>163</v>
      </c>
      <c r="H142" s="161">
        <v>4</v>
      </c>
      <c r="I142" s="162">
        <v>0</v>
      </c>
      <c r="J142" s="162">
        <f>ROUND(I142*H142,2)</f>
        <v>0</v>
      </c>
      <c r="K142" s="163"/>
      <c r="L142" s="27"/>
      <c r="M142" s="164" t="s">
        <v>1</v>
      </c>
      <c r="N142" s="165" t="s">
        <v>35</v>
      </c>
      <c r="O142" s="148">
        <v>7.7969999999999997</v>
      </c>
      <c r="P142" s="148">
        <f>O142*H142</f>
        <v>31.187999999999999</v>
      </c>
      <c r="Q142" s="148">
        <v>0</v>
      </c>
      <c r="R142" s="148">
        <f>Q142*H142</f>
        <v>0</v>
      </c>
      <c r="S142" s="148">
        <v>3.48</v>
      </c>
      <c r="T142" s="149">
        <f>S142*H142</f>
        <v>13.92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91</v>
      </c>
      <c r="AT142" s="150" t="s">
        <v>186</v>
      </c>
      <c r="AU142" s="150" t="s">
        <v>79</v>
      </c>
      <c r="AY142" s="14" t="s">
        <v>159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4" t="s">
        <v>77</v>
      </c>
      <c r="BK142" s="151">
        <f>ROUND(I142*H142,2)</f>
        <v>0</v>
      </c>
      <c r="BL142" s="14" t="s">
        <v>91</v>
      </c>
      <c r="BM142" s="150" t="s">
        <v>648</v>
      </c>
    </row>
    <row r="143" spans="1:65" s="2" customFormat="1" ht="19.5">
      <c r="A143" s="26"/>
      <c r="B143" s="27"/>
      <c r="C143" s="26"/>
      <c r="D143" s="152" t="s">
        <v>166</v>
      </c>
      <c r="E143" s="26"/>
      <c r="F143" s="153" t="s">
        <v>647</v>
      </c>
      <c r="G143" s="26"/>
      <c r="H143" s="26"/>
      <c r="I143" s="26"/>
      <c r="J143" s="26"/>
      <c r="K143" s="26"/>
      <c r="L143" s="27"/>
      <c r="M143" s="154"/>
      <c r="N143" s="155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166</v>
      </c>
      <c r="AU143" s="14" t="s">
        <v>79</v>
      </c>
    </row>
    <row r="144" spans="1:65" s="11" customFormat="1" ht="22.9" customHeight="1">
      <c r="B144" s="127"/>
      <c r="D144" s="128" t="s">
        <v>69</v>
      </c>
      <c r="E144" s="175" t="s">
        <v>649</v>
      </c>
      <c r="F144" s="175" t="s">
        <v>650</v>
      </c>
      <c r="J144" s="176">
        <f>BK144</f>
        <v>0</v>
      </c>
      <c r="L144" s="127"/>
      <c r="M144" s="131"/>
      <c r="N144" s="132"/>
      <c r="O144" s="132"/>
      <c r="P144" s="133">
        <f>SUM(P145:P150)</f>
        <v>1.5569999999999999</v>
      </c>
      <c r="Q144" s="132"/>
      <c r="R144" s="133">
        <f>SUM(R145:R150)</f>
        <v>0</v>
      </c>
      <c r="S144" s="132"/>
      <c r="T144" s="134">
        <f>SUM(T145:T150)</f>
        <v>0</v>
      </c>
      <c r="AR144" s="128" t="s">
        <v>77</v>
      </c>
      <c r="AT144" s="135" t="s">
        <v>69</v>
      </c>
      <c r="AU144" s="135" t="s">
        <v>77</v>
      </c>
      <c r="AY144" s="128" t="s">
        <v>159</v>
      </c>
      <c r="BK144" s="136">
        <f>SUM(BK145:BK150)</f>
        <v>0</v>
      </c>
    </row>
    <row r="145" spans="1:65" s="2" customFormat="1" ht="33" customHeight="1">
      <c r="A145" s="26"/>
      <c r="B145" s="137"/>
      <c r="C145" s="157" t="s">
        <v>91</v>
      </c>
      <c r="D145" s="157" t="s">
        <v>186</v>
      </c>
      <c r="E145" s="158" t="s">
        <v>651</v>
      </c>
      <c r="F145" s="159" t="s">
        <v>652</v>
      </c>
      <c r="G145" s="160" t="s">
        <v>653</v>
      </c>
      <c r="H145" s="161">
        <v>4.5</v>
      </c>
      <c r="I145" s="162">
        <v>0</v>
      </c>
      <c r="J145" s="162">
        <f>ROUND(I145*H145,2)</f>
        <v>0</v>
      </c>
      <c r="K145" s="163"/>
      <c r="L145" s="27"/>
      <c r="M145" s="164" t="s">
        <v>1</v>
      </c>
      <c r="N145" s="165" t="s">
        <v>35</v>
      </c>
      <c r="O145" s="148">
        <v>0.08</v>
      </c>
      <c r="P145" s="148">
        <f>O145*H145</f>
        <v>0.36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91</v>
      </c>
      <c r="AT145" s="150" t="s">
        <v>186</v>
      </c>
      <c r="AU145" s="150" t="s">
        <v>79</v>
      </c>
      <c r="AY145" s="14" t="s">
        <v>159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91</v>
      </c>
      <c r="BM145" s="150" t="s">
        <v>654</v>
      </c>
    </row>
    <row r="146" spans="1:65" s="2" customFormat="1" ht="19.5">
      <c r="A146" s="26"/>
      <c r="B146" s="27"/>
      <c r="C146" s="26"/>
      <c r="D146" s="152" t="s">
        <v>166</v>
      </c>
      <c r="E146" s="26"/>
      <c r="F146" s="153" t="s">
        <v>652</v>
      </c>
      <c r="G146" s="26"/>
      <c r="H146" s="26"/>
      <c r="I146" s="26"/>
      <c r="J146" s="26"/>
      <c r="K146" s="26"/>
      <c r="L146" s="27"/>
      <c r="M146" s="154"/>
      <c r="N146" s="155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166</v>
      </c>
      <c r="AU146" s="14" t="s">
        <v>79</v>
      </c>
    </row>
    <row r="147" spans="1:65" s="2" customFormat="1" ht="21.75" customHeight="1">
      <c r="A147" s="26"/>
      <c r="B147" s="137"/>
      <c r="C147" s="157" t="s">
        <v>180</v>
      </c>
      <c r="D147" s="157" t="s">
        <v>186</v>
      </c>
      <c r="E147" s="158" t="s">
        <v>655</v>
      </c>
      <c r="F147" s="159" t="s">
        <v>656</v>
      </c>
      <c r="G147" s="160" t="s">
        <v>653</v>
      </c>
      <c r="H147" s="161">
        <v>85.5</v>
      </c>
      <c r="I147" s="162">
        <v>0</v>
      </c>
      <c r="J147" s="162">
        <f>ROUND(I147*H147,2)</f>
        <v>0</v>
      </c>
      <c r="K147" s="163"/>
      <c r="L147" s="27"/>
      <c r="M147" s="164" t="s">
        <v>1</v>
      </c>
      <c r="N147" s="165" t="s">
        <v>35</v>
      </c>
      <c r="O147" s="148">
        <v>1.4E-2</v>
      </c>
      <c r="P147" s="148">
        <f>O147*H147</f>
        <v>1.1970000000000001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91</v>
      </c>
      <c r="AT147" s="150" t="s">
        <v>186</v>
      </c>
      <c r="AU147" s="150" t="s">
        <v>79</v>
      </c>
      <c r="AY147" s="14" t="s">
        <v>159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0</v>
      </c>
      <c r="BL147" s="14" t="s">
        <v>91</v>
      </c>
      <c r="BM147" s="150" t="s">
        <v>657</v>
      </c>
    </row>
    <row r="148" spans="1:65" s="2" customFormat="1" ht="11.25">
      <c r="A148" s="26"/>
      <c r="B148" s="27"/>
      <c r="C148" s="26"/>
      <c r="D148" s="152" t="s">
        <v>166</v>
      </c>
      <c r="E148" s="26"/>
      <c r="F148" s="153" t="s">
        <v>656</v>
      </c>
      <c r="G148" s="26"/>
      <c r="H148" s="26"/>
      <c r="I148" s="26"/>
      <c r="J148" s="26"/>
      <c r="K148" s="26"/>
      <c r="L148" s="27"/>
      <c r="M148" s="154"/>
      <c r="N148" s="155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166</v>
      </c>
      <c r="AU148" s="14" t="s">
        <v>79</v>
      </c>
    </row>
    <row r="149" spans="1:65" s="2" customFormat="1" ht="37.9" customHeight="1">
      <c r="A149" s="26"/>
      <c r="B149" s="137"/>
      <c r="C149" s="157" t="s">
        <v>185</v>
      </c>
      <c r="D149" s="157" t="s">
        <v>186</v>
      </c>
      <c r="E149" s="158" t="s">
        <v>658</v>
      </c>
      <c r="F149" s="159" t="s">
        <v>659</v>
      </c>
      <c r="G149" s="160" t="s">
        <v>653</v>
      </c>
      <c r="H149" s="161">
        <v>4.5</v>
      </c>
      <c r="I149" s="162">
        <v>0</v>
      </c>
      <c r="J149" s="162">
        <f>ROUND(I149*H149,2)</f>
        <v>0</v>
      </c>
      <c r="K149" s="163"/>
      <c r="L149" s="27"/>
      <c r="M149" s="164" t="s">
        <v>1</v>
      </c>
      <c r="N149" s="165" t="s">
        <v>35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91</v>
      </c>
      <c r="AT149" s="150" t="s">
        <v>186</v>
      </c>
      <c r="AU149" s="150" t="s">
        <v>79</v>
      </c>
      <c r="AY149" s="14" t="s">
        <v>159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4" t="s">
        <v>77</v>
      </c>
      <c r="BK149" s="151">
        <f>ROUND(I149*H149,2)</f>
        <v>0</v>
      </c>
      <c r="BL149" s="14" t="s">
        <v>91</v>
      </c>
      <c r="BM149" s="150" t="s">
        <v>660</v>
      </c>
    </row>
    <row r="150" spans="1:65" s="2" customFormat="1" ht="19.5">
      <c r="A150" s="26"/>
      <c r="B150" s="27"/>
      <c r="C150" s="26"/>
      <c r="D150" s="152" t="s">
        <v>166</v>
      </c>
      <c r="E150" s="26"/>
      <c r="F150" s="153" t="s">
        <v>659</v>
      </c>
      <c r="G150" s="26"/>
      <c r="H150" s="26"/>
      <c r="I150" s="26"/>
      <c r="J150" s="26"/>
      <c r="K150" s="26"/>
      <c r="L150" s="27"/>
      <c r="M150" s="154"/>
      <c r="N150" s="155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166</v>
      </c>
      <c r="AU150" s="14" t="s">
        <v>79</v>
      </c>
    </row>
    <row r="151" spans="1:65" s="11" customFormat="1" ht="25.9" customHeight="1">
      <c r="B151" s="127"/>
      <c r="D151" s="128" t="s">
        <v>69</v>
      </c>
      <c r="E151" s="129" t="s">
        <v>661</v>
      </c>
      <c r="F151" s="129" t="s">
        <v>662</v>
      </c>
      <c r="J151" s="130">
        <f>BK151</f>
        <v>0</v>
      </c>
      <c r="L151" s="127"/>
      <c r="M151" s="131"/>
      <c r="N151" s="132"/>
      <c r="O151" s="132"/>
      <c r="P151" s="133">
        <f>P152</f>
        <v>3.464</v>
      </c>
      <c r="Q151" s="132"/>
      <c r="R151" s="133">
        <f>R152</f>
        <v>3.2399999999999998E-2</v>
      </c>
      <c r="S151" s="132"/>
      <c r="T151" s="134">
        <f>T152</f>
        <v>0</v>
      </c>
      <c r="AR151" s="128" t="s">
        <v>79</v>
      </c>
      <c r="AT151" s="135" t="s">
        <v>69</v>
      </c>
      <c r="AU151" s="135" t="s">
        <v>70</v>
      </c>
      <c r="AY151" s="128" t="s">
        <v>159</v>
      </c>
      <c r="BK151" s="136">
        <f>BK152</f>
        <v>0</v>
      </c>
    </row>
    <row r="152" spans="1:65" s="11" customFormat="1" ht="22.9" customHeight="1">
      <c r="B152" s="127"/>
      <c r="D152" s="128" t="s">
        <v>69</v>
      </c>
      <c r="E152" s="175" t="s">
        <v>663</v>
      </c>
      <c r="F152" s="175" t="s">
        <v>664</v>
      </c>
      <c r="J152" s="176">
        <f>BK152</f>
        <v>0</v>
      </c>
      <c r="L152" s="127"/>
      <c r="M152" s="131"/>
      <c r="N152" s="132"/>
      <c r="O152" s="132"/>
      <c r="P152" s="133">
        <f>SUM(P153:P156)</f>
        <v>3.464</v>
      </c>
      <c r="Q152" s="132"/>
      <c r="R152" s="133">
        <f>SUM(R153:R156)</f>
        <v>3.2399999999999998E-2</v>
      </c>
      <c r="S152" s="132"/>
      <c r="T152" s="134">
        <f>SUM(T153:T156)</f>
        <v>0</v>
      </c>
      <c r="AR152" s="128" t="s">
        <v>79</v>
      </c>
      <c r="AT152" s="135" t="s">
        <v>69</v>
      </c>
      <c r="AU152" s="135" t="s">
        <v>77</v>
      </c>
      <c r="AY152" s="128" t="s">
        <v>159</v>
      </c>
      <c r="BK152" s="136">
        <f>SUM(BK153:BK156)</f>
        <v>0</v>
      </c>
    </row>
    <row r="153" spans="1:65" s="2" customFormat="1" ht="24.2" customHeight="1">
      <c r="A153" s="26"/>
      <c r="B153" s="137"/>
      <c r="C153" s="157" t="s">
        <v>191</v>
      </c>
      <c r="D153" s="157" t="s">
        <v>186</v>
      </c>
      <c r="E153" s="158" t="s">
        <v>665</v>
      </c>
      <c r="F153" s="159" t="s">
        <v>666</v>
      </c>
      <c r="G153" s="160" t="s">
        <v>163</v>
      </c>
      <c r="H153" s="161">
        <v>4</v>
      </c>
      <c r="I153" s="162">
        <v>0</v>
      </c>
      <c r="J153" s="162">
        <f>ROUND(I153*H153,2)</f>
        <v>0</v>
      </c>
      <c r="K153" s="163"/>
      <c r="L153" s="27"/>
      <c r="M153" s="164" t="s">
        <v>1</v>
      </c>
      <c r="N153" s="165" t="s">
        <v>35</v>
      </c>
      <c r="O153" s="148">
        <v>0.86599999999999999</v>
      </c>
      <c r="P153" s="148">
        <f>O153*H153</f>
        <v>3.464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226</v>
      </c>
      <c r="AT153" s="150" t="s">
        <v>186</v>
      </c>
      <c r="AU153" s="150" t="s">
        <v>79</v>
      </c>
      <c r="AY153" s="14" t="s">
        <v>159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0</v>
      </c>
      <c r="BL153" s="14" t="s">
        <v>226</v>
      </c>
      <c r="BM153" s="150" t="s">
        <v>667</v>
      </c>
    </row>
    <row r="154" spans="1:65" s="2" customFormat="1" ht="19.5">
      <c r="A154" s="26"/>
      <c r="B154" s="27"/>
      <c r="C154" s="26"/>
      <c r="D154" s="152" t="s">
        <v>166</v>
      </c>
      <c r="E154" s="26"/>
      <c r="F154" s="153" t="s">
        <v>666</v>
      </c>
      <c r="G154" s="26"/>
      <c r="H154" s="26"/>
      <c r="I154" s="26"/>
      <c r="J154" s="26"/>
      <c r="K154" s="26"/>
      <c r="L154" s="27"/>
      <c r="M154" s="154"/>
      <c r="N154" s="155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166</v>
      </c>
      <c r="AU154" s="14" t="s">
        <v>79</v>
      </c>
    </row>
    <row r="155" spans="1:65" s="2" customFormat="1" ht="24.2" customHeight="1">
      <c r="A155" s="26"/>
      <c r="B155" s="137"/>
      <c r="C155" s="138" t="s">
        <v>195</v>
      </c>
      <c r="D155" s="138" t="s">
        <v>160</v>
      </c>
      <c r="E155" s="139" t="s">
        <v>668</v>
      </c>
      <c r="F155" s="140" t="s">
        <v>669</v>
      </c>
      <c r="G155" s="141" t="s">
        <v>163</v>
      </c>
      <c r="H155" s="142">
        <v>4</v>
      </c>
      <c r="I155" s="143">
        <v>0</v>
      </c>
      <c r="J155" s="143">
        <f>ROUND(I155*H155,2)</f>
        <v>0</v>
      </c>
      <c r="K155" s="144"/>
      <c r="L155" s="145"/>
      <c r="M155" s="146" t="s">
        <v>1</v>
      </c>
      <c r="N155" s="147" t="s">
        <v>35</v>
      </c>
      <c r="O155" s="148">
        <v>0</v>
      </c>
      <c r="P155" s="148">
        <f>O155*H155</f>
        <v>0</v>
      </c>
      <c r="Q155" s="148">
        <v>8.0999999999999996E-3</v>
      </c>
      <c r="R155" s="148">
        <f>Q155*H155</f>
        <v>3.2399999999999998E-2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291</v>
      </c>
      <c r="AT155" s="150" t="s">
        <v>160</v>
      </c>
      <c r="AU155" s="150" t="s">
        <v>79</v>
      </c>
      <c r="AY155" s="14" t="s">
        <v>159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77</v>
      </c>
      <c r="BK155" s="151">
        <f>ROUND(I155*H155,2)</f>
        <v>0</v>
      </c>
      <c r="BL155" s="14" t="s">
        <v>226</v>
      </c>
      <c r="BM155" s="150" t="s">
        <v>670</v>
      </c>
    </row>
    <row r="156" spans="1:65" s="2" customFormat="1" ht="19.5">
      <c r="A156" s="26"/>
      <c r="B156" s="27"/>
      <c r="C156" s="26"/>
      <c r="D156" s="152" t="s">
        <v>166</v>
      </c>
      <c r="E156" s="26"/>
      <c r="F156" s="153" t="s">
        <v>669</v>
      </c>
      <c r="G156" s="26"/>
      <c r="H156" s="26"/>
      <c r="I156" s="26"/>
      <c r="J156" s="26"/>
      <c r="K156" s="26"/>
      <c r="L156" s="27"/>
      <c r="M156" s="154"/>
      <c r="N156" s="155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166</v>
      </c>
      <c r="AU156" s="14" t="s">
        <v>79</v>
      </c>
    </row>
    <row r="157" spans="1:65" s="11" customFormat="1" ht="25.9" customHeight="1">
      <c r="B157" s="127"/>
      <c r="D157" s="128" t="s">
        <v>69</v>
      </c>
      <c r="E157" s="129" t="s">
        <v>160</v>
      </c>
      <c r="F157" s="129" t="s">
        <v>671</v>
      </c>
      <c r="J157" s="130">
        <f>BK157</f>
        <v>0</v>
      </c>
      <c r="L157" s="127"/>
      <c r="M157" s="131"/>
      <c r="N157" s="132"/>
      <c r="O157" s="132"/>
      <c r="P157" s="133">
        <f>P158</f>
        <v>55.980000000000004</v>
      </c>
      <c r="Q157" s="132"/>
      <c r="R157" s="133">
        <f>R158</f>
        <v>0</v>
      </c>
      <c r="S157" s="132"/>
      <c r="T157" s="134">
        <f>T158</f>
        <v>0</v>
      </c>
      <c r="AR157" s="128" t="s">
        <v>86</v>
      </c>
      <c r="AT157" s="135" t="s">
        <v>69</v>
      </c>
      <c r="AU157" s="135" t="s">
        <v>70</v>
      </c>
      <c r="AY157" s="128" t="s">
        <v>159</v>
      </c>
      <c r="BK157" s="136">
        <f>BK158</f>
        <v>0</v>
      </c>
    </row>
    <row r="158" spans="1:65" s="11" customFormat="1" ht="22.9" customHeight="1">
      <c r="B158" s="127"/>
      <c r="D158" s="128" t="s">
        <v>69</v>
      </c>
      <c r="E158" s="175" t="s">
        <v>672</v>
      </c>
      <c r="F158" s="175" t="s">
        <v>673</v>
      </c>
      <c r="J158" s="176">
        <f>BK158</f>
        <v>0</v>
      </c>
      <c r="L158" s="127"/>
      <c r="M158" s="131"/>
      <c r="N158" s="132"/>
      <c r="O158" s="132"/>
      <c r="P158" s="133">
        <f>SUM(P159:P160)</f>
        <v>55.980000000000004</v>
      </c>
      <c r="Q158" s="132"/>
      <c r="R158" s="133">
        <f>SUM(R159:R160)</f>
        <v>0</v>
      </c>
      <c r="S158" s="132"/>
      <c r="T158" s="134">
        <f>SUM(T159:T160)</f>
        <v>0</v>
      </c>
      <c r="AR158" s="128" t="s">
        <v>86</v>
      </c>
      <c r="AT158" s="135" t="s">
        <v>69</v>
      </c>
      <c r="AU158" s="135" t="s">
        <v>77</v>
      </c>
      <c r="AY158" s="128" t="s">
        <v>159</v>
      </c>
      <c r="BK158" s="136">
        <f>SUM(BK159:BK160)</f>
        <v>0</v>
      </c>
    </row>
    <row r="159" spans="1:65" s="2" customFormat="1" ht="24.2" customHeight="1">
      <c r="A159" s="26"/>
      <c r="B159" s="137"/>
      <c r="C159" s="157" t="s">
        <v>199</v>
      </c>
      <c r="D159" s="157" t="s">
        <v>186</v>
      </c>
      <c r="E159" s="158" t="s">
        <v>674</v>
      </c>
      <c r="F159" s="159" t="s">
        <v>675</v>
      </c>
      <c r="G159" s="160" t="s">
        <v>639</v>
      </c>
      <c r="H159" s="161">
        <v>12</v>
      </c>
      <c r="I159" s="162">
        <v>0</v>
      </c>
      <c r="J159" s="162">
        <f>ROUND(I159*H159,2)</f>
        <v>0</v>
      </c>
      <c r="K159" s="163"/>
      <c r="L159" s="27"/>
      <c r="M159" s="164" t="s">
        <v>1</v>
      </c>
      <c r="N159" s="165" t="s">
        <v>35</v>
      </c>
      <c r="O159" s="148">
        <v>4.665</v>
      </c>
      <c r="P159" s="148">
        <f>O159*H159</f>
        <v>55.980000000000004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189</v>
      </c>
      <c r="AT159" s="150" t="s">
        <v>186</v>
      </c>
      <c r="AU159" s="150" t="s">
        <v>79</v>
      </c>
      <c r="AY159" s="14" t="s">
        <v>159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4" t="s">
        <v>77</v>
      </c>
      <c r="BK159" s="151">
        <f>ROUND(I159*H159,2)</f>
        <v>0</v>
      </c>
      <c r="BL159" s="14" t="s">
        <v>189</v>
      </c>
      <c r="BM159" s="150" t="s">
        <v>676</v>
      </c>
    </row>
    <row r="160" spans="1:65" s="2" customFormat="1" ht="39">
      <c r="A160" s="26"/>
      <c r="B160" s="27"/>
      <c r="C160" s="26"/>
      <c r="D160" s="152" t="s">
        <v>166</v>
      </c>
      <c r="E160" s="26"/>
      <c r="F160" s="153" t="s">
        <v>677</v>
      </c>
      <c r="G160" s="26"/>
      <c r="H160" s="26"/>
      <c r="I160" s="26"/>
      <c r="J160" s="26"/>
      <c r="K160" s="26"/>
      <c r="L160" s="27"/>
      <c r="M160" s="167"/>
      <c r="N160" s="168"/>
      <c r="O160" s="169"/>
      <c r="P160" s="169"/>
      <c r="Q160" s="169"/>
      <c r="R160" s="169"/>
      <c r="S160" s="169"/>
      <c r="T160" s="170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166</v>
      </c>
      <c r="AU160" s="14" t="s">
        <v>79</v>
      </c>
    </row>
    <row r="161" spans="1:31" s="2" customFormat="1" ht="6.95" customHeight="1">
      <c r="A161" s="26"/>
      <c r="B161" s="41"/>
      <c r="C161" s="42"/>
      <c r="D161" s="42"/>
      <c r="E161" s="42"/>
      <c r="F161" s="42"/>
      <c r="G161" s="42"/>
      <c r="H161" s="42"/>
      <c r="I161" s="42"/>
      <c r="J161" s="42"/>
      <c r="K161" s="42"/>
      <c r="L161" s="27"/>
      <c r="M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</row>
  </sheetData>
  <autoFilter ref="C132:K160" xr:uid="{00000000-0009-0000-0000-000002000000}"/>
  <mergeCells count="14">
    <mergeCell ref="E123:H123"/>
    <mergeCell ref="E121:H121"/>
    <mergeCell ref="E125:H125"/>
    <mergeCell ref="L2:V2"/>
    <mergeCell ref="E85:H85"/>
    <mergeCell ref="E89:H89"/>
    <mergeCell ref="E87:H87"/>
    <mergeCell ref="E91:H91"/>
    <mergeCell ref="E119:H119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35"/>
  <sheetViews>
    <sheetView showGridLines="0" topLeftCell="A108" workbookViewId="0">
      <selection activeCell="I135" sqref="I13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678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ROUND(J125,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ROUND((SUM(BE125:BE134)),  2)</f>
        <v>0</v>
      </c>
      <c r="G37" s="26"/>
      <c r="H37" s="26"/>
      <c r="I37" s="100">
        <v>0.21</v>
      </c>
      <c r="J37" s="99">
        <f>ROUND(((SUM(BE125:BE134))*I37),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ROUND((SUM(BF125:BF134)),  2)</f>
        <v>0</v>
      </c>
      <c r="G38" s="26"/>
      <c r="H38" s="26"/>
      <c r="I38" s="100">
        <v>0.15</v>
      </c>
      <c r="J38" s="99">
        <f>ROUND(((SUM(BF125:BF134))*I38),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ROUND((SUM(BG125:BG134)),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ROUND((SUM(BH125:BH134)),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ROUND((SUM(BI125:BI134)),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01.3 - Demontáže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J125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9" customFormat="1" ht="24.95" customHeight="1">
      <c r="B101" s="112"/>
      <c r="D101" s="113" t="s">
        <v>143</v>
      </c>
      <c r="E101" s="114"/>
      <c r="F101" s="114"/>
      <c r="G101" s="114"/>
      <c r="H101" s="114"/>
      <c r="I101" s="114"/>
      <c r="J101" s="115">
        <f>J126</f>
        <v>0</v>
      </c>
      <c r="L101" s="11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144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6.25" customHeight="1">
      <c r="A111" s="26"/>
      <c r="B111" s="27"/>
      <c r="C111" s="26"/>
      <c r="D111" s="26"/>
      <c r="E111" s="216" t="str">
        <f>E7</f>
        <v>Oprava PZS na přejezdu P2007 v km 3,435 v úseku Děčín hl.n. - Oldřichov</v>
      </c>
      <c r="F111" s="217"/>
      <c r="G111" s="217"/>
      <c r="H111" s="21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132</v>
      </c>
      <c r="L112" s="17"/>
    </row>
    <row r="113" spans="1:65" s="1" customFormat="1" ht="16.5" customHeight="1">
      <c r="B113" s="17"/>
      <c r="E113" s="216" t="s">
        <v>133</v>
      </c>
      <c r="F113" s="186"/>
      <c r="G113" s="186"/>
      <c r="H113" s="186"/>
      <c r="L113" s="17"/>
    </row>
    <row r="114" spans="1:65" s="1" customFormat="1" ht="12" customHeight="1">
      <c r="B114" s="17"/>
      <c r="C114" s="23" t="s">
        <v>134</v>
      </c>
      <c r="L114" s="17"/>
    </row>
    <row r="115" spans="1:65" s="2" customFormat="1" ht="23.25" customHeight="1">
      <c r="A115" s="26"/>
      <c r="B115" s="27"/>
      <c r="C115" s="26"/>
      <c r="D115" s="26"/>
      <c r="E115" s="218" t="s">
        <v>135</v>
      </c>
      <c r="F115" s="219"/>
      <c r="G115" s="219"/>
      <c r="H115" s="21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136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2" t="str">
        <f>E13</f>
        <v>01.3 - Demontáže</v>
      </c>
      <c r="F117" s="219"/>
      <c r="G117" s="219"/>
      <c r="H117" s="219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18</v>
      </c>
      <c r="D119" s="26"/>
      <c r="E119" s="26"/>
      <c r="F119" s="21" t="str">
        <f>F16</f>
        <v xml:space="preserve"> </v>
      </c>
      <c r="G119" s="26"/>
      <c r="H119" s="26"/>
      <c r="I119" s="23" t="s">
        <v>20</v>
      </c>
      <c r="J119" s="49" t="str">
        <f>IF(J16="","",J16)</f>
        <v>22. 11. 2021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E19</f>
        <v xml:space="preserve"> </v>
      </c>
      <c r="G121" s="26"/>
      <c r="H121" s="26"/>
      <c r="I121" s="23" t="s">
        <v>26</v>
      </c>
      <c r="J121" s="24" t="str">
        <f>E25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25</v>
      </c>
      <c r="D122" s="26"/>
      <c r="E122" s="26"/>
      <c r="F122" s="21" t="str">
        <f>IF(E22="","",E22)</f>
        <v xml:space="preserve"> </v>
      </c>
      <c r="G122" s="26"/>
      <c r="H122" s="26"/>
      <c r="I122" s="23" t="s">
        <v>28</v>
      </c>
      <c r="J122" s="24" t="str">
        <f>E28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0" customFormat="1" ht="29.25" customHeight="1">
      <c r="A124" s="116"/>
      <c r="B124" s="117"/>
      <c r="C124" s="118" t="s">
        <v>145</v>
      </c>
      <c r="D124" s="119" t="s">
        <v>55</v>
      </c>
      <c r="E124" s="119" t="s">
        <v>51</v>
      </c>
      <c r="F124" s="119" t="s">
        <v>52</v>
      </c>
      <c r="G124" s="119" t="s">
        <v>146</v>
      </c>
      <c r="H124" s="119" t="s">
        <v>147</v>
      </c>
      <c r="I124" s="119" t="s">
        <v>148</v>
      </c>
      <c r="J124" s="120" t="s">
        <v>140</v>
      </c>
      <c r="K124" s="121" t="s">
        <v>149</v>
      </c>
      <c r="L124" s="122"/>
      <c r="M124" s="56" t="s">
        <v>1</v>
      </c>
      <c r="N124" s="57" t="s">
        <v>34</v>
      </c>
      <c r="O124" s="57" t="s">
        <v>150</v>
      </c>
      <c r="P124" s="57" t="s">
        <v>151</v>
      </c>
      <c r="Q124" s="57" t="s">
        <v>152</v>
      </c>
      <c r="R124" s="57" t="s">
        <v>153</v>
      </c>
      <c r="S124" s="57" t="s">
        <v>154</v>
      </c>
      <c r="T124" s="58" t="s">
        <v>155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" customHeight="1">
      <c r="A125" s="26"/>
      <c r="B125" s="27"/>
      <c r="C125" s="63" t="s">
        <v>156</v>
      </c>
      <c r="D125" s="26"/>
      <c r="E125" s="26"/>
      <c r="F125" s="26"/>
      <c r="G125" s="26"/>
      <c r="H125" s="26"/>
      <c r="I125" s="26"/>
      <c r="J125" s="123">
        <f>BK125</f>
        <v>0</v>
      </c>
      <c r="K125" s="26"/>
      <c r="L125" s="27"/>
      <c r="M125" s="59"/>
      <c r="N125" s="50"/>
      <c r="O125" s="60"/>
      <c r="P125" s="124">
        <f>P126</f>
        <v>0</v>
      </c>
      <c r="Q125" s="60"/>
      <c r="R125" s="124">
        <f>R126</f>
        <v>0</v>
      </c>
      <c r="S125" s="60"/>
      <c r="T125" s="125">
        <f>T126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69</v>
      </c>
      <c r="AU125" s="14" t="s">
        <v>142</v>
      </c>
      <c r="BK125" s="126">
        <f>BK126</f>
        <v>0</v>
      </c>
    </row>
    <row r="126" spans="1:65" s="11" customFormat="1" ht="25.9" customHeight="1">
      <c r="B126" s="127"/>
      <c r="D126" s="128" t="s">
        <v>69</v>
      </c>
      <c r="E126" s="129" t="s">
        <v>157</v>
      </c>
      <c r="F126" s="129" t="s">
        <v>158</v>
      </c>
      <c r="J126" s="130">
        <f>BK126</f>
        <v>0</v>
      </c>
      <c r="L126" s="127"/>
      <c r="M126" s="131"/>
      <c r="N126" s="132"/>
      <c r="O126" s="132"/>
      <c r="P126" s="133">
        <f>SUM(P127:P134)</f>
        <v>0</v>
      </c>
      <c r="Q126" s="132"/>
      <c r="R126" s="133">
        <f>SUM(R127:R134)</f>
        <v>0</v>
      </c>
      <c r="S126" s="132"/>
      <c r="T126" s="134">
        <f>SUM(T127:T134)</f>
        <v>0</v>
      </c>
      <c r="AR126" s="128" t="s">
        <v>91</v>
      </c>
      <c r="AT126" s="135" t="s">
        <v>69</v>
      </c>
      <c r="AU126" s="135" t="s">
        <v>70</v>
      </c>
      <c r="AY126" s="128" t="s">
        <v>159</v>
      </c>
      <c r="BK126" s="136">
        <f>SUM(BK127:BK134)</f>
        <v>0</v>
      </c>
    </row>
    <row r="127" spans="1:65" s="2" customFormat="1" ht="16.5" customHeight="1">
      <c r="A127" s="26"/>
      <c r="B127" s="137"/>
      <c r="C127" s="157" t="s">
        <v>77</v>
      </c>
      <c r="D127" s="157" t="s">
        <v>186</v>
      </c>
      <c r="E127" s="158" t="s">
        <v>679</v>
      </c>
      <c r="F127" s="159" t="s">
        <v>680</v>
      </c>
      <c r="G127" s="160" t="s">
        <v>163</v>
      </c>
      <c r="H127" s="161">
        <v>1</v>
      </c>
      <c r="I127" s="162">
        <v>0</v>
      </c>
      <c r="J127" s="162">
        <f>ROUND(I127*H127,2)</f>
        <v>0</v>
      </c>
      <c r="K127" s="163"/>
      <c r="L127" s="27"/>
      <c r="M127" s="164" t="s">
        <v>1</v>
      </c>
      <c r="N127" s="165" t="s">
        <v>35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189</v>
      </c>
      <c r="AT127" s="150" t="s">
        <v>186</v>
      </c>
      <c r="AU127" s="150" t="s">
        <v>77</v>
      </c>
      <c r="AY127" s="14" t="s">
        <v>159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77</v>
      </c>
      <c r="BK127" s="151">
        <f>ROUND(I127*H127,2)</f>
        <v>0</v>
      </c>
      <c r="BL127" s="14" t="s">
        <v>189</v>
      </c>
      <c r="BM127" s="150" t="s">
        <v>681</v>
      </c>
    </row>
    <row r="128" spans="1:65" s="2" customFormat="1" ht="19.5">
      <c r="A128" s="26"/>
      <c r="B128" s="27"/>
      <c r="C128" s="26"/>
      <c r="D128" s="152" t="s">
        <v>166</v>
      </c>
      <c r="E128" s="26"/>
      <c r="F128" s="153" t="s">
        <v>682</v>
      </c>
      <c r="G128" s="26"/>
      <c r="H128" s="26"/>
      <c r="I128" s="26"/>
      <c r="J128" s="26"/>
      <c r="K128" s="26"/>
      <c r="L128" s="27"/>
      <c r="M128" s="154"/>
      <c r="N128" s="155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166</v>
      </c>
      <c r="AU128" s="14" t="s">
        <v>77</v>
      </c>
    </row>
    <row r="129" spans="1:65" s="2" customFormat="1" ht="16.5" customHeight="1">
      <c r="A129" s="26"/>
      <c r="B129" s="137"/>
      <c r="C129" s="157" t="s">
        <v>79</v>
      </c>
      <c r="D129" s="157" t="s">
        <v>186</v>
      </c>
      <c r="E129" s="158" t="s">
        <v>683</v>
      </c>
      <c r="F129" s="159" t="s">
        <v>684</v>
      </c>
      <c r="G129" s="160" t="s">
        <v>163</v>
      </c>
      <c r="H129" s="161">
        <v>2</v>
      </c>
      <c r="I129" s="162">
        <v>0</v>
      </c>
      <c r="J129" s="162">
        <f>ROUND(I129*H129,2)</f>
        <v>0</v>
      </c>
      <c r="K129" s="163"/>
      <c r="L129" s="27"/>
      <c r="M129" s="164" t="s">
        <v>1</v>
      </c>
      <c r="N129" s="165" t="s">
        <v>35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189</v>
      </c>
      <c r="AT129" s="150" t="s">
        <v>186</v>
      </c>
      <c r="AU129" s="150" t="s">
        <v>77</v>
      </c>
      <c r="AY129" s="14" t="s">
        <v>159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4" t="s">
        <v>77</v>
      </c>
      <c r="BK129" s="151">
        <f>ROUND(I129*H129,2)</f>
        <v>0</v>
      </c>
      <c r="BL129" s="14" t="s">
        <v>189</v>
      </c>
      <c r="BM129" s="150" t="s">
        <v>685</v>
      </c>
    </row>
    <row r="130" spans="1:65" s="2" customFormat="1" ht="11.25">
      <c r="A130" s="26"/>
      <c r="B130" s="27"/>
      <c r="C130" s="26"/>
      <c r="D130" s="152" t="s">
        <v>166</v>
      </c>
      <c r="E130" s="26"/>
      <c r="F130" s="153" t="s">
        <v>684</v>
      </c>
      <c r="G130" s="26"/>
      <c r="H130" s="26"/>
      <c r="I130" s="26"/>
      <c r="J130" s="26"/>
      <c r="K130" s="26"/>
      <c r="L130" s="27"/>
      <c r="M130" s="154"/>
      <c r="N130" s="155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166</v>
      </c>
      <c r="AU130" s="14" t="s">
        <v>77</v>
      </c>
    </row>
    <row r="131" spans="1:65" s="2" customFormat="1" ht="21.75" customHeight="1">
      <c r="A131" s="26"/>
      <c r="B131" s="137"/>
      <c r="C131" s="157" t="s">
        <v>86</v>
      </c>
      <c r="D131" s="157" t="s">
        <v>186</v>
      </c>
      <c r="E131" s="158" t="s">
        <v>686</v>
      </c>
      <c r="F131" s="159" t="s">
        <v>687</v>
      </c>
      <c r="G131" s="160" t="s">
        <v>163</v>
      </c>
      <c r="H131" s="161">
        <v>4</v>
      </c>
      <c r="I131" s="162">
        <v>0</v>
      </c>
      <c r="J131" s="162">
        <f>ROUND(I131*H131,2)</f>
        <v>0</v>
      </c>
      <c r="K131" s="163"/>
      <c r="L131" s="27"/>
      <c r="M131" s="164" t="s">
        <v>1</v>
      </c>
      <c r="N131" s="165" t="s">
        <v>35</v>
      </c>
      <c r="O131" s="148">
        <v>0</v>
      </c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189</v>
      </c>
      <c r="AT131" s="150" t="s">
        <v>186</v>
      </c>
      <c r="AU131" s="150" t="s">
        <v>77</v>
      </c>
      <c r="AY131" s="14" t="s">
        <v>159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4" t="s">
        <v>77</v>
      </c>
      <c r="BK131" s="151">
        <f>ROUND(I131*H131,2)</f>
        <v>0</v>
      </c>
      <c r="BL131" s="14" t="s">
        <v>189</v>
      </c>
      <c r="BM131" s="150" t="s">
        <v>688</v>
      </c>
    </row>
    <row r="132" spans="1:65" s="2" customFormat="1" ht="11.25">
      <c r="A132" s="26"/>
      <c r="B132" s="27"/>
      <c r="C132" s="26"/>
      <c r="D132" s="152" t="s">
        <v>166</v>
      </c>
      <c r="E132" s="26"/>
      <c r="F132" s="153" t="s">
        <v>687</v>
      </c>
      <c r="G132" s="26"/>
      <c r="H132" s="26"/>
      <c r="I132" s="26"/>
      <c r="J132" s="26"/>
      <c r="K132" s="26"/>
      <c r="L132" s="27"/>
      <c r="M132" s="154"/>
      <c r="N132" s="155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166</v>
      </c>
      <c r="AU132" s="14" t="s">
        <v>77</v>
      </c>
    </row>
    <row r="133" spans="1:65" s="2" customFormat="1" ht="16.5" customHeight="1">
      <c r="A133" s="26"/>
      <c r="B133" s="137"/>
      <c r="C133" s="157" t="s">
        <v>91</v>
      </c>
      <c r="D133" s="157" t="s">
        <v>186</v>
      </c>
      <c r="E133" s="158" t="s">
        <v>689</v>
      </c>
      <c r="F133" s="159" t="s">
        <v>690</v>
      </c>
      <c r="G133" s="160" t="s">
        <v>163</v>
      </c>
      <c r="H133" s="161">
        <v>4</v>
      </c>
      <c r="I133" s="162">
        <v>0</v>
      </c>
      <c r="J133" s="162">
        <f>ROUND(I133*H133,2)</f>
        <v>0</v>
      </c>
      <c r="K133" s="163"/>
      <c r="L133" s="27"/>
      <c r="M133" s="164" t="s">
        <v>1</v>
      </c>
      <c r="N133" s="165" t="s">
        <v>35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189</v>
      </c>
      <c r="AT133" s="150" t="s">
        <v>186</v>
      </c>
      <c r="AU133" s="150" t="s">
        <v>77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189</v>
      </c>
      <c r="BM133" s="150" t="s">
        <v>691</v>
      </c>
    </row>
    <row r="134" spans="1:65" s="2" customFormat="1" ht="11.25">
      <c r="A134" s="26"/>
      <c r="B134" s="27"/>
      <c r="C134" s="26"/>
      <c r="D134" s="152" t="s">
        <v>166</v>
      </c>
      <c r="E134" s="26"/>
      <c r="F134" s="153" t="s">
        <v>690</v>
      </c>
      <c r="G134" s="26"/>
      <c r="H134" s="26"/>
      <c r="I134" s="26"/>
      <c r="J134" s="26"/>
      <c r="K134" s="26"/>
      <c r="L134" s="27"/>
      <c r="M134" s="167"/>
      <c r="N134" s="168"/>
      <c r="O134" s="169"/>
      <c r="P134" s="169"/>
      <c r="Q134" s="169"/>
      <c r="R134" s="169"/>
      <c r="S134" s="169"/>
      <c r="T134" s="170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77</v>
      </c>
    </row>
    <row r="135" spans="1:65" s="2" customFormat="1" ht="6.95" customHeight="1">
      <c r="A135" s="26"/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27"/>
      <c r="M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</sheetData>
  <autoFilter ref="C124:K134" xr:uid="{00000000-0009-0000-0000-000003000000}"/>
  <mergeCells count="14">
    <mergeCell ref="E115:H115"/>
    <mergeCell ref="E113:H113"/>
    <mergeCell ref="E117:H117"/>
    <mergeCell ref="L2:V2"/>
    <mergeCell ref="E85:H85"/>
    <mergeCell ref="E89:H89"/>
    <mergeCell ref="E87:H87"/>
    <mergeCell ref="E91:H91"/>
    <mergeCell ref="E111:H111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8"/>
  <sheetViews>
    <sheetView showGridLines="0" topLeftCell="A85" workbookViewId="0">
      <selection activeCell="I175" sqref="I17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692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ROUND(J124,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ROUND((SUM(BE124:BE177)),  2)</f>
        <v>0</v>
      </c>
      <c r="G37" s="26"/>
      <c r="H37" s="26"/>
      <c r="I37" s="100">
        <v>0.21</v>
      </c>
      <c r="J37" s="99">
        <f>ROUND(((SUM(BE124:BE177))*I37),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ROUND((SUM(BF124:BF177)),  2)</f>
        <v>0</v>
      </c>
      <c r="G38" s="26"/>
      <c r="H38" s="26"/>
      <c r="I38" s="100">
        <v>0.15</v>
      </c>
      <c r="J38" s="99">
        <f>ROUND(((SUM(BF124:BF177))*I38),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ROUND((SUM(BG124:BG177)),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ROUND((SUM(BH124:BH177)),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ROUND((SUM(BI124:BI177)),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01.4 - Dodávky SSZT - NEOCEŇOVAT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J124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>
      <c r="A107" s="26"/>
      <c r="B107" s="27"/>
      <c r="C107" s="18" t="s">
        <v>144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6.25" customHeight="1">
      <c r="A110" s="26"/>
      <c r="B110" s="27"/>
      <c r="C110" s="26"/>
      <c r="D110" s="26"/>
      <c r="E110" s="216" t="str">
        <f>E7</f>
        <v>Oprava PZS na přejezdu P2007 v km 3,435 v úseku Děčín hl.n. - Oldřichov</v>
      </c>
      <c r="F110" s="217"/>
      <c r="G110" s="217"/>
      <c r="H110" s="21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132</v>
      </c>
      <c r="L111" s="17"/>
    </row>
    <row r="112" spans="1:47" s="1" customFormat="1" ht="16.5" customHeight="1">
      <c r="B112" s="17"/>
      <c r="E112" s="216" t="s">
        <v>133</v>
      </c>
      <c r="F112" s="186"/>
      <c r="G112" s="186"/>
      <c r="H112" s="186"/>
      <c r="L112" s="17"/>
    </row>
    <row r="113" spans="1:65" s="1" customFormat="1" ht="12" customHeight="1">
      <c r="B113" s="17"/>
      <c r="C113" s="23" t="s">
        <v>134</v>
      </c>
      <c r="L113" s="17"/>
    </row>
    <row r="114" spans="1:65" s="2" customFormat="1" ht="23.25" customHeight="1">
      <c r="A114" s="26"/>
      <c r="B114" s="27"/>
      <c r="C114" s="26"/>
      <c r="D114" s="26"/>
      <c r="E114" s="218" t="s">
        <v>135</v>
      </c>
      <c r="F114" s="219"/>
      <c r="G114" s="219"/>
      <c r="H114" s="219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136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2" t="str">
        <f>E13</f>
        <v>01.4 - Dodávky SSZT - NEOCEŇOVAT</v>
      </c>
      <c r="F116" s="219"/>
      <c r="G116" s="219"/>
      <c r="H116" s="21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18</v>
      </c>
      <c r="D118" s="26"/>
      <c r="E118" s="26"/>
      <c r="F118" s="21" t="str">
        <f>F16</f>
        <v xml:space="preserve"> </v>
      </c>
      <c r="G118" s="26"/>
      <c r="H118" s="26"/>
      <c r="I118" s="23" t="s">
        <v>20</v>
      </c>
      <c r="J118" s="49" t="str">
        <f>IF(J16="","",J16)</f>
        <v>22. 11. 2021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E19</f>
        <v xml:space="preserve"> </v>
      </c>
      <c r="G120" s="26"/>
      <c r="H120" s="26"/>
      <c r="I120" s="23" t="s">
        <v>26</v>
      </c>
      <c r="J120" s="24" t="str">
        <f>E25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IF(E22="","",E22)</f>
        <v xml:space="preserve"> </v>
      </c>
      <c r="G121" s="26"/>
      <c r="H121" s="26"/>
      <c r="I121" s="23" t="s">
        <v>28</v>
      </c>
      <c r="J121" s="24" t="str">
        <f>E28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0" customFormat="1" ht="29.25" customHeight="1">
      <c r="A123" s="116"/>
      <c r="B123" s="117"/>
      <c r="C123" s="118" t="s">
        <v>145</v>
      </c>
      <c r="D123" s="119" t="s">
        <v>55</v>
      </c>
      <c r="E123" s="119" t="s">
        <v>51</v>
      </c>
      <c r="F123" s="119" t="s">
        <v>52</v>
      </c>
      <c r="G123" s="119" t="s">
        <v>146</v>
      </c>
      <c r="H123" s="119" t="s">
        <v>147</v>
      </c>
      <c r="I123" s="119" t="s">
        <v>148</v>
      </c>
      <c r="J123" s="120" t="s">
        <v>140</v>
      </c>
      <c r="K123" s="121" t="s">
        <v>149</v>
      </c>
      <c r="L123" s="122"/>
      <c r="M123" s="56" t="s">
        <v>1</v>
      </c>
      <c r="N123" s="57" t="s">
        <v>34</v>
      </c>
      <c r="O123" s="57" t="s">
        <v>150</v>
      </c>
      <c r="P123" s="57" t="s">
        <v>151</v>
      </c>
      <c r="Q123" s="57" t="s">
        <v>152</v>
      </c>
      <c r="R123" s="57" t="s">
        <v>153</v>
      </c>
      <c r="S123" s="57" t="s">
        <v>154</v>
      </c>
      <c r="T123" s="58" t="s">
        <v>155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</row>
    <row r="124" spans="1:65" s="2" customFormat="1" ht="22.9" customHeight="1">
      <c r="A124" s="26"/>
      <c r="B124" s="27"/>
      <c r="C124" s="63" t="s">
        <v>156</v>
      </c>
      <c r="D124" s="26"/>
      <c r="E124" s="26"/>
      <c r="F124" s="26"/>
      <c r="G124" s="26"/>
      <c r="H124" s="26"/>
      <c r="I124" s="26"/>
      <c r="J124" s="123">
        <f>BK124</f>
        <v>0</v>
      </c>
      <c r="K124" s="26"/>
      <c r="L124" s="27"/>
      <c r="M124" s="59"/>
      <c r="N124" s="50"/>
      <c r="O124" s="60"/>
      <c r="P124" s="124">
        <f>SUM(P125:P177)</f>
        <v>0</v>
      </c>
      <c r="Q124" s="60"/>
      <c r="R124" s="124">
        <f>SUM(R125:R177)</f>
        <v>0</v>
      </c>
      <c r="S124" s="60"/>
      <c r="T124" s="125">
        <f>SUM(T125:T177)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69</v>
      </c>
      <c r="AU124" s="14" t="s">
        <v>142</v>
      </c>
      <c r="BK124" s="126">
        <f>SUM(BK125:BK177)</f>
        <v>0</v>
      </c>
    </row>
    <row r="125" spans="1:65" s="2" customFormat="1" ht="16.5" customHeight="1">
      <c r="A125" s="26"/>
      <c r="B125" s="137"/>
      <c r="C125" s="138" t="s">
        <v>77</v>
      </c>
      <c r="D125" s="138" t="s">
        <v>160</v>
      </c>
      <c r="E125" s="139" t="s">
        <v>693</v>
      </c>
      <c r="F125" s="140" t="s">
        <v>694</v>
      </c>
      <c r="G125" s="141" t="s">
        <v>695</v>
      </c>
      <c r="H125" s="142">
        <v>1</v>
      </c>
      <c r="I125" s="143">
        <v>0</v>
      </c>
      <c r="J125" s="143">
        <f>ROUND(I125*H125,2)</f>
        <v>0</v>
      </c>
      <c r="K125" s="144"/>
      <c r="L125" s="145"/>
      <c r="M125" s="146" t="s">
        <v>1</v>
      </c>
      <c r="N125" s="147" t="s">
        <v>35</v>
      </c>
      <c r="O125" s="148">
        <v>0</v>
      </c>
      <c r="P125" s="148">
        <f>O125*H125</f>
        <v>0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164</v>
      </c>
      <c r="AT125" s="150" t="s">
        <v>160</v>
      </c>
      <c r="AU125" s="150" t="s">
        <v>70</v>
      </c>
      <c r="AY125" s="14" t="s">
        <v>159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4" t="s">
        <v>77</v>
      </c>
      <c r="BK125" s="151">
        <f>ROUND(I125*H125,2)</f>
        <v>0</v>
      </c>
      <c r="BL125" s="14" t="s">
        <v>164</v>
      </c>
      <c r="BM125" s="150" t="s">
        <v>696</v>
      </c>
    </row>
    <row r="126" spans="1:65" s="2" customFormat="1" ht="11.25">
      <c r="A126" s="26"/>
      <c r="B126" s="27"/>
      <c r="C126" s="26"/>
      <c r="D126" s="152" t="s">
        <v>166</v>
      </c>
      <c r="E126" s="26"/>
      <c r="F126" s="153" t="s">
        <v>694</v>
      </c>
      <c r="G126" s="26"/>
      <c r="H126" s="26"/>
      <c r="I126" s="26"/>
      <c r="J126" s="26"/>
      <c r="K126" s="26"/>
      <c r="L126" s="27"/>
      <c r="M126" s="154"/>
      <c r="N126" s="155"/>
      <c r="O126" s="52"/>
      <c r="P126" s="52"/>
      <c r="Q126" s="52"/>
      <c r="R126" s="52"/>
      <c r="S126" s="52"/>
      <c r="T126" s="5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166</v>
      </c>
      <c r="AU126" s="14" t="s">
        <v>70</v>
      </c>
    </row>
    <row r="127" spans="1:65" s="2" customFormat="1" ht="16.5" customHeight="1">
      <c r="A127" s="26"/>
      <c r="B127" s="137"/>
      <c r="C127" s="138" t="s">
        <v>79</v>
      </c>
      <c r="D127" s="138" t="s">
        <v>160</v>
      </c>
      <c r="E127" s="139" t="s">
        <v>697</v>
      </c>
      <c r="F127" s="140" t="s">
        <v>698</v>
      </c>
      <c r="G127" s="141" t="s">
        <v>163</v>
      </c>
      <c r="H127" s="142">
        <v>3</v>
      </c>
      <c r="I127" s="143">
        <v>0</v>
      </c>
      <c r="J127" s="143">
        <f>ROUND(I127*H127,2)</f>
        <v>0</v>
      </c>
      <c r="K127" s="144"/>
      <c r="L127" s="145"/>
      <c r="M127" s="146" t="s">
        <v>1</v>
      </c>
      <c r="N127" s="147" t="s">
        <v>35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164</v>
      </c>
      <c r="AT127" s="150" t="s">
        <v>160</v>
      </c>
      <c r="AU127" s="150" t="s">
        <v>70</v>
      </c>
      <c r="AY127" s="14" t="s">
        <v>159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77</v>
      </c>
      <c r="BK127" s="151">
        <f>ROUND(I127*H127,2)</f>
        <v>0</v>
      </c>
      <c r="BL127" s="14" t="s">
        <v>164</v>
      </c>
      <c r="BM127" s="150" t="s">
        <v>699</v>
      </c>
    </row>
    <row r="128" spans="1:65" s="2" customFormat="1" ht="11.25">
      <c r="A128" s="26"/>
      <c r="B128" s="27"/>
      <c r="C128" s="26"/>
      <c r="D128" s="152" t="s">
        <v>166</v>
      </c>
      <c r="E128" s="26"/>
      <c r="F128" s="153" t="s">
        <v>698</v>
      </c>
      <c r="G128" s="26"/>
      <c r="H128" s="26"/>
      <c r="I128" s="26"/>
      <c r="J128" s="26"/>
      <c r="K128" s="26"/>
      <c r="L128" s="27"/>
      <c r="M128" s="154"/>
      <c r="N128" s="155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166</v>
      </c>
      <c r="AU128" s="14" t="s">
        <v>70</v>
      </c>
    </row>
    <row r="129" spans="1:65" s="2" customFormat="1" ht="24.2" customHeight="1">
      <c r="A129" s="26"/>
      <c r="B129" s="137"/>
      <c r="C129" s="138" t="s">
        <v>86</v>
      </c>
      <c r="D129" s="138" t="s">
        <v>160</v>
      </c>
      <c r="E129" s="139" t="s">
        <v>700</v>
      </c>
      <c r="F129" s="140" t="s">
        <v>701</v>
      </c>
      <c r="G129" s="141" t="s">
        <v>163</v>
      </c>
      <c r="H129" s="142">
        <v>1</v>
      </c>
      <c r="I129" s="143">
        <v>0</v>
      </c>
      <c r="J129" s="143">
        <f>ROUND(I129*H129,2)</f>
        <v>0</v>
      </c>
      <c r="K129" s="144"/>
      <c r="L129" s="145"/>
      <c r="M129" s="146" t="s">
        <v>1</v>
      </c>
      <c r="N129" s="147" t="s">
        <v>35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164</v>
      </c>
      <c r="AT129" s="150" t="s">
        <v>160</v>
      </c>
      <c r="AU129" s="150" t="s">
        <v>70</v>
      </c>
      <c r="AY129" s="14" t="s">
        <v>159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4" t="s">
        <v>77</v>
      </c>
      <c r="BK129" s="151">
        <f>ROUND(I129*H129,2)</f>
        <v>0</v>
      </c>
      <c r="BL129" s="14" t="s">
        <v>164</v>
      </c>
      <c r="BM129" s="150" t="s">
        <v>702</v>
      </c>
    </row>
    <row r="130" spans="1:65" s="2" customFormat="1" ht="11.25">
      <c r="A130" s="26"/>
      <c r="B130" s="27"/>
      <c r="C130" s="26"/>
      <c r="D130" s="152" t="s">
        <v>166</v>
      </c>
      <c r="E130" s="26"/>
      <c r="F130" s="153" t="s">
        <v>701</v>
      </c>
      <c r="G130" s="26"/>
      <c r="H130" s="26"/>
      <c r="I130" s="26"/>
      <c r="J130" s="26"/>
      <c r="K130" s="26"/>
      <c r="L130" s="27"/>
      <c r="M130" s="154"/>
      <c r="N130" s="155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166</v>
      </c>
      <c r="AU130" s="14" t="s">
        <v>70</v>
      </c>
    </row>
    <row r="131" spans="1:65" s="2" customFormat="1" ht="16.5" customHeight="1">
      <c r="A131" s="26"/>
      <c r="B131" s="137"/>
      <c r="C131" s="138" t="s">
        <v>91</v>
      </c>
      <c r="D131" s="138" t="s">
        <v>160</v>
      </c>
      <c r="E131" s="139" t="s">
        <v>703</v>
      </c>
      <c r="F131" s="140" t="s">
        <v>704</v>
      </c>
      <c r="G131" s="141" t="s">
        <v>695</v>
      </c>
      <c r="H131" s="142">
        <v>2</v>
      </c>
      <c r="I131" s="143">
        <v>0</v>
      </c>
      <c r="J131" s="143">
        <f>ROUND(I131*H131,2)</f>
        <v>0</v>
      </c>
      <c r="K131" s="144"/>
      <c r="L131" s="145"/>
      <c r="M131" s="146" t="s">
        <v>1</v>
      </c>
      <c r="N131" s="147" t="s">
        <v>35</v>
      </c>
      <c r="O131" s="148">
        <v>0</v>
      </c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164</v>
      </c>
      <c r="AT131" s="150" t="s">
        <v>160</v>
      </c>
      <c r="AU131" s="150" t="s">
        <v>70</v>
      </c>
      <c r="AY131" s="14" t="s">
        <v>159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4" t="s">
        <v>77</v>
      </c>
      <c r="BK131" s="151">
        <f>ROUND(I131*H131,2)</f>
        <v>0</v>
      </c>
      <c r="BL131" s="14" t="s">
        <v>164</v>
      </c>
      <c r="BM131" s="150" t="s">
        <v>705</v>
      </c>
    </row>
    <row r="132" spans="1:65" s="2" customFormat="1" ht="11.25">
      <c r="A132" s="26"/>
      <c r="B132" s="27"/>
      <c r="C132" s="26"/>
      <c r="D132" s="152" t="s">
        <v>166</v>
      </c>
      <c r="E132" s="26"/>
      <c r="F132" s="153" t="s">
        <v>704</v>
      </c>
      <c r="G132" s="26"/>
      <c r="H132" s="26"/>
      <c r="I132" s="26"/>
      <c r="J132" s="26"/>
      <c r="K132" s="26"/>
      <c r="L132" s="27"/>
      <c r="M132" s="154"/>
      <c r="N132" s="155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166</v>
      </c>
      <c r="AU132" s="14" t="s">
        <v>70</v>
      </c>
    </row>
    <row r="133" spans="1:65" s="2" customFormat="1" ht="16.5" customHeight="1">
      <c r="A133" s="26"/>
      <c r="B133" s="137"/>
      <c r="C133" s="138" t="s">
        <v>180</v>
      </c>
      <c r="D133" s="138" t="s">
        <v>160</v>
      </c>
      <c r="E133" s="139" t="s">
        <v>706</v>
      </c>
      <c r="F133" s="140" t="s">
        <v>707</v>
      </c>
      <c r="G133" s="141" t="s">
        <v>695</v>
      </c>
      <c r="H133" s="142">
        <v>1</v>
      </c>
      <c r="I133" s="143">
        <v>0</v>
      </c>
      <c r="J133" s="143">
        <f>ROUND(I133*H133,2)</f>
        <v>0</v>
      </c>
      <c r="K133" s="144"/>
      <c r="L133" s="145"/>
      <c r="M133" s="146" t="s">
        <v>1</v>
      </c>
      <c r="N133" s="147" t="s">
        <v>35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164</v>
      </c>
      <c r="AT133" s="150" t="s">
        <v>160</v>
      </c>
      <c r="AU133" s="150" t="s">
        <v>70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164</v>
      </c>
      <c r="BM133" s="150" t="s">
        <v>708</v>
      </c>
    </row>
    <row r="134" spans="1:65" s="2" customFormat="1" ht="11.25">
      <c r="A134" s="26"/>
      <c r="B134" s="27"/>
      <c r="C134" s="26"/>
      <c r="D134" s="152" t="s">
        <v>166</v>
      </c>
      <c r="E134" s="26"/>
      <c r="F134" s="153" t="s">
        <v>707</v>
      </c>
      <c r="G134" s="26"/>
      <c r="H134" s="26"/>
      <c r="I134" s="26"/>
      <c r="J134" s="26"/>
      <c r="K134" s="26"/>
      <c r="L134" s="27"/>
      <c r="M134" s="154"/>
      <c r="N134" s="155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70</v>
      </c>
    </row>
    <row r="135" spans="1:65" s="2" customFormat="1" ht="24.2" customHeight="1">
      <c r="A135" s="26"/>
      <c r="B135" s="137"/>
      <c r="C135" s="138" t="s">
        <v>185</v>
      </c>
      <c r="D135" s="138" t="s">
        <v>160</v>
      </c>
      <c r="E135" s="139" t="s">
        <v>709</v>
      </c>
      <c r="F135" s="140" t="s">
        <v>710</v>
      </c>
      <c r="G135" s="141" t="s">
        <v>163</v>
      </c>
      <c r="H135" s="142">
        <v>1</v>
      </c>
      <c r="I135" s="143">
        <v>0</v>
      </c>
      <c r="J135" s="143">
        <f>ROUND(I135*H135,2)</f>
        <v>0</v>
      </c>
      <c r="K135" s="144"/>
      <c r="L135" s="145"/>
      <c r="M135" s="146" t="s">
        <v>1</v>
      </c>
      <c r="N135" s="147" t="s">
        <v>35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164</v>
      </c>
      <c r="AT135" s="150" t="s">
        <v>160</v>
      </c>
      <c r="AU135" s="150" t="s">
        <v>70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164</v>
      </c>
      <c r="BM135" s="150" t="s">
        <v>711</v>
      </c>
    </row>
    <row r="136" spans="1:65" s="2" customFormat="1" ht="11.25">
      <c r="A136" s="26"/>
      <c r="B136" s="27"/>
      <c r="C136" s="26"/>
      <c r="D136" s="152" t="s">
        <v>166</v>
      </c>
      <c r="E136" s="26"/>
      <c r="F136" s="153" t="s">
        <v>710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70</v>
      </c>
    </row>
    <row r="137" spans="1:65" s="2" customFormat="1" ht="24.2" customHeight="1">
      <c r="A137" s="26"/>
      <c r="B137" s="137"/>
      <c r="C137" s="138" t="s">
        <v>191</v>
      </c>
      <c r="D137" s="138" t="s">
        <v>160</v>
      </c>
      <c r="E137" s="139" t="s">
        <v>445</v>
      </c>
      <c r="F137" s="140" t="s">
        <v>712</v>
      </c>
      <c r="G137" s="141" t="s">
        <v>695</v>
      </c>
      <c r="H137" s="142">
        <v>2</v>
      </c>
      <c r="I137" s="143">
        <v>0</v>
      </c>
      <c r="J137" s="143">
        <f>ROUND(I137*H137,2)</f>
        <v>0</v>
      </c>
      <c r="K137" s="144"/>
      <c r="L137" s="145"/>
      <c r="M137" s="146" t="s">
        <v>1</v>
      </c>
      <c r="N137" s="147" t="s">
        <v>35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164</v>
      </c>
      <c r="AT137" s="150" t="s">
        <v>160</v>
      </c>
      <c r="AU137" s="150" t="s">
        <v>70</v>
      </c>
      <c r="AY137" s="14" t="s">
        <v>159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164</v>
      </c>
      <c r="BM137" s="150" t="s">
        <v>713</v>
      </c>
    </row>
    <row r="138" spans="1:65" s="2" customFormat="1" ht="11.25">
      <c r="A138" s="26"/>
      <c r="B138" s="27"/>
      <c r="C138" s="26"/>
      <c r="D138" s="152" t="s">
        <v>166</v>
      </c>
      <c r="E138" s="26"/>
      <c r="F138" s="153" t="s">
        <v>712</v>
      </c>
      <c r="G138" s="26"/>
      <c r="H138" s="26"/>
      <c r="I138" s="26"/>
      <c r="J138" s="26"/>
      <c r="K138" s="26"/>
      <c r="L138" s="27"/>
      <c r="M138" s="154"/>
      <c r="N138" s="155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166</v>
      </c>
      <c r="AU138" s="14" t="s">
        <v>70</v>
      </c>
    </row>
    <row r="139" spans="1:65" s="2" customFormat="1" ht="16.5" customHeight="1">
      <c r="A139" s="26"/>
      <c r="B139" s="137"/>
      <c r="C139" s="138" t="s">
        <v>195</v>
      </c>
      <c r="D139" s="138" t="s">
        <v>160</v>
      </c>
      <c r="E139" s="139" t="s">
        <v>714</v>
      </c>
      <c r="F139" s="140" t="s">
        <v>715</v>
      </c>
      <c r="G139" s="141" t="s">
        <v>695</v>
      </c>
      <c r="H139" s="142">
        <v>2</v>
      </c>
      <c r="I139" s="143">
        <v>0</v>
      </c>
      <c r="J139" s="143">
        <f>ROUND(I139*H139,2)</f>
        <v>0</v>
      </c>
      <c r="K139" s="144"/>
      <c r="L139" s="145"/>
      <c r="M139" s="146" t="s">
        <v>1</v>
      </c>
      <c r="N139" s="147" t="s">
        <v>35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164</v>
      </c>
      <c r="AT139" s="150" t="s">
        <v>160</v>
      </c>
      <c r="AU139" s="150" t="s">
        <v>70</v>
      </c>
      <c r="AY139" s="14" t="s">
        <v>159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164</v>
      </c>
      <c r="BM139" s="150" t="s">
        <v>716</v>
      </c>
    </row>
    <row r="140" spans="1:65" s="2" customFormat="1" ht="11.25">
      <c r="A140" s="26"/>
      <c r="B140" s="27"/>
      <c r="C140" s="26"/>
      <c r="D140" s="152" t="s">
        <v>166</v>
      </c>
      <c r="E140" s="26"/>
      <c r="F140" s="153" t="s">
        <v>715</v>
      </c>
      <c r="G140" s="26"/>
      <c r="H140" s="26"/>
      <c r="I140" s="26"/>
      <c r="J140" s="26"/>
      <c r="K140" s="26"/>
      <c r="L140" s="27"/>
      <c r="M140" s="154"/>
      <c r="N140" s="15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166</v>
      </c>
      <c r="AU140" s="14" t="s">
        <v>70</v>
      </c>
    </row>
    <row r="141" spans="1:65" s="2" customFormat="1" ht="16.5" customHeight="1">
      <c r="A141" s="26"/>
      <c r="B141" s="137"/>
      <c r="C141" s="138" t="s">
        <v>199</v>
      </c>
      <c r="D141" s="138" t="s">
        <v>160</v>
      </c>
      <c r="E141" s="139" t="s">
        <v>717</v>
      </c>
      <c r="F141" s="140" t="s">
        <v>718</v>
      </c>
      <c r="G141" s="141" t="s">
        <v>695</v>
      </c>
      <c r="H141" s="142">
        <v>2</v>
      </c>
      <c r="I141" s="143">
        <v>0</v>
      </c>
      <c r="J141" s="143">
        <f>ROUND(I141*H141,2)</f>
        <v>0</v>
      </c>
      <c r="K141" s="144"/>
      <c r="L141" s="145"/>
      <c r="M141" s="146" t="s">
        <v>1</v>
      </c>
      <c r="N141" s="147" t="s">
        <v>35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164</v>
      </c>
      <c r="AT141" s="150" t="s">
        <v>160</v>
      </c>
      <c r="AU141" s="150" t="s">
        <v>70</v>
      </c>
      <c r="AY141" s="14" t="s">
        <v>159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164</v>
      </c>
      <c r="BM141" s="150" t="s">
        <v>719</v>
      </c>
    </row>
    <row r="142" spans="1:65" s="2" customFormat="1" ht="11.25">
      <c r="A142" s="26"/>
      <c r="B142" s="27"/>
      <c r="C142" s="26"/>
      <c r="D142" s="152" t="s">
        <v>166</v>
      </c>
      <c r="E142" s="26"/>
      <c r="F142" s="153" t="s">
        <v>718</v>
      </c>
      <c r="G142" s="26"/>
      <c r="H142" s="26"/>
      <c r="I142" s="26"/>
      <c r="J142" s="26"/>
      <c r="K142" s="26"/>
      <c r="L142" s="27"/>
      <c r="M142" s="154"/>
      <c r="N142" s="155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166</v>
      </c>
      <c r="AU142" s="14" t="s">
        <v>70</v>
      </c>
    </row>
    <row r="143" spans="1:65" s="2" customFormat="1" ht="24.2" customHeight="1">
      <c r="A143" s="26"/>
      <c r="B143" s="137"/>
      <c r="C143" s="138" t="s">
        <v>203</v>
      </c>
      <c r="D143" s="138" t="s">
        <v>160</v>
      </c>
      <c r="E143" s="139" t="s">
        <v>720</v>
      </c>
      <c r="F143" s="140" t="s">
        <v>721</v>
      </c>
      <c r="G143" s="141" t="s">
        <v>163</v>
      </c>
      <c r="H143" s="142">
        <v>1</v>
      </c>
      <c r="I143" s="143">
        <v>0</v>
      </c>
      <c r="J143" s="143">
        <f>ROUND(I143*H143,2)</f>
        <v>0</v>
      </c>
      <c r="K143" s="144"/>
      <c r="L143" s="145"/>
      <c r="M143" s="146" t="s">
        <v>1</v>
      </c>
      <c r="N143" s="147" t="s">
        <v>35</v>
      </c>
      <c r="O143" s="148">
        <v>0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164</v>
      </c>
      <c r="AT143" s="150" t="s">
        <v>160</v>
      </c>
      <c r="AU143" s="150" t="s">
        <v>70</v>
      </c>
      <c r="AY143" s="14" t="s">
        <v>159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77</v>
      </c>
      <c r="BK143" s="151">
        <f>ROUND(I143*H143,2)</f>
        <v>0</v>
      </c>
      <c r="BL143" s="14" t="s">
        <v>164</v>
      </c>
      <c r="BM143" s="150" t="s">
        <v>722</v>
      </c>
    </row>
    <row r="144" spans="1:65" s="2" customFormat="1" ht="11.25">
      <c r="A144" s="26"/>
      <c r="B144" s="27"/>
      <c r="C144" s="26"/>
      <c r="D144" s="152" t="s">
        <v>166</v>
      </c>
      <c r="E144" s="26"/>
      <c r="F144" s="153" t="s">
        <v>721</v>
      </c>
      <c r="G144" s="26"/>
      <c r="H144" s="26"/>
      <c r="I144" s="26"/>
      <c r="J144" s="26"/>
      <c r="K144" s="26"/>
      <c r="L144" s="27"/>
      <c r="M144" s="154"/>
      <c r="N144" s="155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166</v>
      </c>
      <c r="AU144" s="14" t="s">
        <v>70</v>
      </c>
    </row>
    <row r="145" spans="1:65" s="2" customFormat="1" ht="24.2" customHeight="1">
      <c r="A145" s="26"/>
      <c r="B145" s="137"/>
      <c r="C145" s="138" t="s">
        <v>207</v>
      </c>
      <c r="D145" s="138" t="s">
        <v>160</v>
      </c>
      <c r="E145" s="139" t="s">
        <v>723</v>
      </c>
      <c r="F145" s="140" t="s">
        <v>724</v>
      </c>
      <c r="G145" s="141" t="s">
        <v>163</v>
      </c>
      <c r="H145" s="142">
        <v>1</v>
      </c>
      <c r="I145" s="143">
        <v>0</v>
      </c>
      <c r="J145" s="143">
        <f>ROUND(I145*H145,2)</f>
        <v>0</v>
      </c>
      <c r="K145" s="144"/>
      <c r="L145" s="145"/>
      <c r="M145" s="146" t="s">
        <v>1</v>
      </c>
      <c r="N145" s="147" t="s">
        <v>35</v>
      </c>
      <c r="O145" s="148">
        <v>0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164</v>
      </c>
      <c r="AT145" s="150" t="s">
        <v>160</v>
      </c>
      <c r="AU145" s="150" t="s">
        <v>70</v>
      </c>
      <c r="AY145" s="14" t="s">
        <v>159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164</v>
      </c>
      <c r="BM145" s="150" t="s">
        <v>725</v>
      </c>
    </row>
    <row r="146" spans="1:65" s="2" customFormat="1" ht="11.25">
      <c r="A146" s="26"/>
      <c r="B146" s="27"/>
      <c r="C146" s="26"/>
      <c r="D146" s="152" t="s">
        <v>166</v>
      </c>
      <c r="E146" s="26"/>
      <c r="F146" s="153" t="s">
        <v>724</v>
      </c>
      <c r="G146" s="26"/>
      <c r="H146" s="26"/>
      <c r="I146" s="26"/>
      <c r="J146" s="26"/>
      <c r="K146" s="26"/>
      <c r="L146" s="27"/>
      <c r="M146" s="154"/>
      <c r="N146" s="155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166</v>
      </c>
      <c r="AU146" s="14" t="s">
        <v>70</v>
      </c>
    </row>
    <row r="147" spans="1:65" s="2" customFormat="1" ht="16.5" customHeight="1">
      <c r="A147" s="26"/>
      <c r="B147" s="137"/>
      <c r="C147" s="138" t="s">
        <v>211</v>
      </c>
      <c r="D147" s="138" t="s">
        <v>160</v>
      </c>
      <c r="E147" s="139" t="s">
        <v>726</v>
      </c>
      <c r="F147" s="140" t="s">
        <v>727</v>
      </c>
      <c r="G147" s="141" t="s">
        <v>695</v>
      </c>
      <c r="H147" s="142">
        <v>2</v>
      </c>
      <c r="I147" s="143">
        <v>0</v>
      </c>
      <c r="J147" s="143">
        <f>ROUND(I147*H147,2)</f>
        <v>0</v>
      </c>
      <c r="K147" s="144"/>
      <c r="L147" s="145"/>
      <c r="M147" s="146" t="s">
        <v>1</v>
      </c>
      <c r="N147" s="147" t="s">
        <v>35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164</v>
      </c>
      <c r="AT147" s="150" t="s">
        <v>160</v>
      </c>
      <c r="AU147" s="150" t="s">
        <v>70</v>
      </c>
      <c r="AY147" s="14" t="s">
        <v>159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0</v>
      </c>
      <c r="BL147" s="14" t="s">
        <v>164</v>
      </c>
      <c r="BM147" s="150" t="s">
        <v>728</v>
      </c>
    </row>
    <row r="148" spans="1:65" s="2" customFormat="1" ht="11.25">
      <c r="A148" s="26"/>
      <c r="B148" s="27"/>
      <c r="C148" s="26"/>
      <c r="D148" s="152" t="s">
        <v>166</v>
      </c>
      <c r="E148" s="26"/>
      <c r="F148" s="153" t="s">
        <v>727</v>
      </c>
      <c r="G148" s="26"/>
      <c r="H148" s="26"/>
      <c r="I148" s="26"/>
      <c r="J148" s="26"/>
      <c r="K148" s="26"/>
      <c r="L148" s="27"/>
      <c r="M148" s="154"/>
      <c r="N148" s="155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166</v>
      </c>
      <c r="AU148" s="14" t="s">
        <v>70</v>
      </c>
    </row>
    <row r="149" spans="1:65" s="2" customFormat="1" ht="16.5" customHeight="1">
      <c r="A149" s="26"/>
      <c r="B149" s="137"/>
      <c r="C149" s="138" t="s">
        <v>215</v>
      </c>
      <c r="D149" s="138" t="s">
        <v>160</v>
      </c>
      <c r="E149" s="139" t="s">
        <v>729</v>
      </c>
      <c r="F149" s="140" t="s">
        <v>730</v>
      </c>
      <c r="G149" s="141" t="s">
        <v>695</v>
      </c>
      <c r="H149" s="142">
        <v>2</v>
      </c>
      <c r="I149" s="143">
        <v>0</v>
      </c>
      <c r="J149" s="143">
        <f>ROUND(I149*H149,2)</f>
        <v>0</v>
      </c>
      <c r="K149" s="144"/>
      <c r="L149" s="145"/>
      <c r="M149" s="146" t="s">
        <v>1</v>
      </c>
      <c r="N149" s="147" t="s">
        <v>35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164</v>
      </c>
      <c r="AT149" s="150" t="s">
        <v>160</v>
      </c>
      <c r="AU149" s="150" t="s">
        <v>70</v>
      </c>
      <c r="AY149" s="14" t="s">
        <v>159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4" t="s">
        <v>77</v>
      </c>
      <c r="BK149" s="151">
        <f>ROUND(I149*H149,2)</f>
        <v>0</v>
      </c>
      <c r="BL149" s="14" t="s">
        <v>164</v>
      </c>
      <c r="BM149" s="150" t="s">
        <v>731</v>
      </c>
    </row>
    <row r="150" spans="1:65" s="2" customFormat="1" ht="11.25">
      <c r="A150" s="26"/>
      <c r="B150" s="27"/>
      <c r="C150" s="26"/>
      <c r="D150" s="152" t="s">
        <v>166</v>
      </c>
      <c r="E150" s="26"/>
      <c r="F150" s="153" t="s">
        <v>730</v>
      </c>
      <c r="G150" s="26"/>
      <c r="H150" s="26"/>
      <c r="I150" s="26"/>
      <c r="J150" s="26"/>
      <c r="K150" s="26"/>
      <c r="L150" s="27"/>
      <c r="M150" s="154"/>
      <c r="N150" s="155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166</v>
      </c>
      <c r="AU150" s="14" t="s">
        <v>70</v>
      </c>
    </row>
    <row r="151" spans="1:65" s="2" customFormat="1" ht="16.5" customHeight="1">
      <c r="A151" s="26"/>
      <c r="B151" s="137"/>
      <c r="C151" s="138" t="s">
        <v>219</v>
      </c>
      <c r="D151" s="138" t="s">
        <v>160</v>
      </c>
      <c r="E151" s="139" t="s">
        <v>732</v>
      </c>
      <c r="F151" s="140" t="s">
        <v>733</v>
      </c>
      <c r="G151" s="141" t="s">
        <v>695</v>
      </c>
      <c r="H151" s="142">
        <v>3</v>
      </c>
      <c r="I151" s="143">
        <v>0</v>
      </c>
      <c r="J151" s="143">
        <f>ROUND(I151*H151,2)</f>
        <v>0</v>
      </c>
      <c r="K151" s="144"/>
      <c r="L151" s="145"/>
      <c r="M151" s="146" t="s">
        <v>1</v>
      </c>
      <c r="N151" s="147" t="s">
        <v>35</v>
      </c>
      <c r="O151" s="148">
        <v>0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164</v>
      </c>
      <c r="AT151" s="150" t="s">
        <v>160</v>
      </c>
      <c r="AU151" s="150" t="s">
        <v>70</v>
      </c>
      <c r="AY151" s="14" t="s">
        <v>159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77</v>
      </c>
      <c r="BK151" s="151">
        <f>ROUND(I151*H151,2)</f>
        <v>0</v>
      </c>
      <c r="BL151" s="14" t="s">
        <v>164</v>
      </c>
      <c r="BM151" s="150" t="s">
        <v>734</v>
      </c>
    </row>
    <row r="152" spans="1:65" s="2" customFormat="1" ht="11.25">
      <c r="A152" s="26"/>
      <c r="B152" s="27"/>
      <c r="C152" s="26"/>
      <c r="D152" s="152" t="s">
        <v>166</v>
      </c>
      <c r="E152" s="26"/>
      <c r="F152" s="153" t="s">
        <v>733</v>
      </c>
      <c r="G152" s="26"/>
      <c r="H152" s="26"/>
      <c r="I152" s="26"/>
      <c r="J152" s="26"/>
      <c r="K152" s="26"/>
      <c r="L152" s="27"/>
      <c r="M152" s="154"/>
      <c r="N152" s="155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166</v>
      </c>
      <c r="AU152" s="14" t="s">
        <v>70</v>
      </c>
    </row>
    <row r="153" spans="1:65" s="2" customFormat="1" ht="16.5" customHeight="1">
      <c r="A153" s="26"/>
      <c r="B153" s="137"/>
      <c r="C153" s="138" t="s">
        <v>8</v>
      </c>
      <c r="D153" s="138" t="s">
        <v>160</v>
      </c>
      <c r="E153" s="139" t="s">
        <v>735</v>
      </c>
      <c r="F153" s="140" t="s">
        <v>736</v>
      </c>
      <c r="G153" s="141" t="s">
        <v>695</v>
      </c>
      <c r="H153" s="142">
        <v>2</v>
      </c>
      <c r="I153" s="143">
        <v>0</v>
      </c>
      <c r="J153" s="143">
        <f>ROUND(I153*H153,2)</f>
        <v>0</v>
      </c>
      <c r="K153" s="144"/>
      <c r="L153" s="145"/>
      <c r="M153" s="146" t="s">
        <v>1</v>
      </c>
      <c r="N153" s="147" t="s">
        <v>35</v>
      </c>
      <c r="O153" s="148">
        <v>0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164</v>
      </c>
      <c r="AT153" s="150" t="s">
        <v>160</v>
      </c>
      <c r="AU153" s="150" t="s">
        <v>70</v>
      </c>
      <c r="AY153" s="14" t="s">
        <v>159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0</v>
      </c>
      <c r="BL153" s="14" t="s">
        <v>164</v>
      </c>
      <c r="BM153" s="150" t="s">
        <v>737</v>
      </c>
    </row>
    <row r="154" spans="1:65" s="2" customFormat="1" ht="11.25">
      <c r="A154" s="26"/>
      <c r="B154" s="27"/>
      <c r="C154" s="26"/>
      <c r="D154" s="152" t="s">
        <v>166</v>
      </c>
      <c r="E154" s="26"/>
      <c r="F154" s="153" t="s">
        <v>736</v>
      </c>
      <c r="G154" s="26"/>
      <c r="H154" s="26"/>
      <c r="I154" s="26"/>
      <c r="J154" s="26"/>
      <c r="K154" s="26"/>
      <c r="L154" s="27"/>
      <c r="M154" s="154"/>
      <c r="N154" s="155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166</v>
      </c>
      <c r="AU154" s="14" t="s">
        <v>70</v>
      </c>
    </row>
    <row r="155" spans="1:65" s="2" customFormat="1" ht="24.2" customHeight="1">
      <c r="A155" s="26"/>
      <c r="B155" s="137"/>
      <c r="C155" s="138" t="s">
        <v>226</v>
      </c>
      <c r="D155" s="138" t="s">
        <v>160</v>
      </c>
      <c r="E155" s="139" t="s">
        <v>738</v>
      </c>
      <c r="F155" s="140" t="s">
        <v>739</v>
      </c>
      <c r="G155" s="141" t="s">
        <v>163</v>
      </c>
      <c r="H155" s="142">
        <v>3</v>
      </c>
      <c r="I155" s="143">
        <v>0</v>
      </c>
      <c r="J155" s="143">
        <f>ROUND(I155*H155,2)</f>
        <v>0</v>
      </c>
      <c r="K155" s="144"/>
      <c r="L155" s="145"/>
      <c r="M155" s="146" t="s">
        <v>1</v>
      </c>
      <c r="N155" s="147" t="s">
        <v>35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164</v>
      </c>
      <c r="AT155" s="150" t="s">
        <v>160</v>
      </c>
      <c r="AU155" s="150" t="s">
        <v>70</v>
      </c>
      <c r="AY155" s="14" t="s">
        <v>159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77</v>
      </c>
      <c r="BK155" s="151">
        <f>ROUND(I155*H155,2)</f>
        <v>0</v>
      </c>
      <c r="BL155" s="14" t="s">
        <v>164</v>
      </c>
      <c r="BM155" s="150" t="s">
        <v>740</v>
      </c>
    </row>
    <row r="156" spans="1:65" s="2" customFormat="1" ht="11.25">
      <c r="A156" s="26"/>
      <c r="B156" s="27"/>
      <c r="C156" s="26"/>
      <c r="D156" s="152" t="s">
        <v>166</v>
      </c>
      <c r="E156" s="26"/>
      <c r="F156" s="153" t="s">
        <v>739</v>
      </c>
      <c r="G156" s="26"/>
      <c r="H156" s="26"/>
      <c r="I156" s="26"/>
      <c r="J156" s="26"/>
      <c r="K156" s="26"/>
      <c r="L156" s="27"/>
      <c r="M156" s="154"/>
      <c r="N156" s="155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166</v>
      </c>
      <c r="AU156" s="14" t="s">
        <v>70</v>
      </c>
    </row>
    <row r="157" spans="1:65" s="2" customFormat="1" ht="24.2" customHeight="1">
      <c r="A157" s="26"/>
      <c r="B157" s="137"/>
      <c r="C157" s="138" t="s">
        <v>230</v>
      </c>
      <c r="D157" s="138" t="s">
        <v>160</v>
      </c>
      <c r="E157" s="139" t="s">
        <v>741</v>
      </c>
      <c r="F157" s="140" t="s">
        <v>742</v>
      </c>
      <c r="G157" s="141" t="s">
        <v>163</v>
      </c>
      <c r="H157" s="142">
        <v>2</v>
      </c>
      <c r="I157" s="143">
        <v>0</v>
      </c>
      <c r="J157" s="143">
        <f>ROUND(I157*H157,2)</f>
        <v>0</v>
      </c>
      <c r="K157" s="144"/>
      <c r="L157" s="145"/>
      <c r="M157" s="146" t="s">
        <v>1</v>
      </c>
      <c r="N157" s="147" t="s">
        <v>35</v>
      </c>
      <c r="O157" s="148">
        <v>0</v>
      </c>
      <c r="P157" s="148">
        <f>O157*H157</f>
        <v>0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164</v>
      </c>
      <c r="AT157" s="150" t="s">
        <v>160</v>
      </c>
      <c r="AU157" s="150" t="s">
        <v>70</v>
      </c>
      <c r="AY157" s="14" t="s">
        <v>159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77</v>
      </c>
      <c r="BK157" s="151">
        <f>ROUND(I157*H157,2)</f>
        <v>0</v>
      </c>
      <c r="BL157" s="14" t="s">
        <v>164</v>
      </c>
      <c r="BM157" s="150" t="s">
        <v>743</v>
      </c>
    </row>
    <row r="158" spans="1:65" s="2" customFormat="1" ht="19.5">
      <c r="A158" s="26"/>
      <c r="B158" s="27"/>
      <c r="C158" s="26"/>
      <c r="D158" s="152" t="s">
        <v>166</v>
      </c>
      <c r="E158" s="26"/>
      <c r="F158" s="153" t="s">
        <v>742</v>
      </c>
      <c r="G158" s="26"/>
      <c r="H158" s="26"/>
      <c r="I158" s="26"/>
      <c r="J158" s="26"/>
      <c r="K158" s="26"/>
      <c r="L158" s="27"/>
      <c r="M158" s="154"/>
      <c r="N158" s="155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166</v>
      </c>
      <c r="AU158" s="14" t="s">
        <v>70</v>
      </c>
    </row>
    <row r="159" spans="1:65" s="2" customFormat="1" ht="24.2" customHeight="1">
      <c r="A159" s="26"/>
      <c r="B159" s="137"/>
      <c r="C159" s="138" t="s">
        <v>234</v>
      </c>
      <c r="D159" s="138" t="s">
        <v>160</v>
      </c>
      <c r="E159" s="139" t="s">
        <v>744</v>
      </c>
      <c r="F159" s="140" t="s">
        <v>745</v>
      </c>
      <c r="G159" s="141" t="s">
        <v>163</v>
      </c>
      <c r="H159" s="142">
        <v>3</v>
      </c>
      <c r="I159" s="143">
        <v>0</v>
      </c>
      <c r="J159" s="143">
        <f>ROUND(I159*H159,2)</f>
        <v>0</v>
      </c>
      <c r="K159" s="144"/>
      <c r="L159" s="145"/>
      <c r="M159" s="146" t="s">
        <v>1</v>
      </c>
      <c r="N159" s="147" t="s">
        <v>35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164</v>
      </c>
      <c r="AT159" s="150" t="s">
        <v>160</v>
      </c>
      <c r="AU159" s="150" t="s">
        <v>70</v>
      </c>
      <c r="AY159" s="14" t="s">
        <v>159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4" t="s">
        <v>77</v>
      </c>
      <c r="BK159" s="151">
        <f>ROUND(I159*H159,2)</f>
        <v>0</v>
      </c>
      <c r="BL159" s="14" t="s">
        <v>164</v>
      </c>
      <c r="BM159" s="150" t="s">
        <v>746</v>
      </c>
    </row>
    <row r="160" spans="1:65" s="2" customFormat="1" ht="19.5">
      <c r="A160" s="26"/>
      <c r="B160" s="27"/>
      <c r="C160" s="26"/>
      <c r="D160" s="152" t="s">
        <v>166</v>
      </c>
      <c r="E160" s="26"/>
      <c r="F160" s="153" t="s">
        <v>745</v>
      </c>
      <c r="G160" s="26"/>
      <c r="H160" s="26"/>
      <c r="I160" s="26"/>
      <c r="J160" s="26"/>
      <c r="K160" s="26"/>
      <c r="L160" s="27"/>
      <c r="M160" s="154"/>
      <c r="N160" s="155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166</v>
      </c>
      <c r="AU160" s="14" t="s">
        <v>70</v>
      </c>
    </row>
    <row r="161" spans="1:65" s="2" customFormat="1" ht="24.2" customHeight="1">
      <c r="A161" s="26"/>
      <c r="B161" s="137"/>
      <c r="C161" s="138" t="s">
        <v>238</v>
      </c>
      <c r="D161" s="138" t="s">
        <v>160</v>
      </c>
      <c r="E161" s="139" t="s">
        <v>747</v>
      </c>
      <c r="F161" s="140" t="s">
        <v>748</v>
      </c>
      <c r="G161" s="141" t="s">
        <v>695</v>
      </c>
      <c r="H161" s="142">
        <v>2</v>
      </c>
      <c r="I161" s="143">
        <v>0</v>
      </c>
      <c r="J161" s="143">
        <f>ROUND(I161*H161,2)</f>
        <v>0</v>
      </c>
      <c r="K161" s="144"/>
      <c r="L161" s="145"/>
      <c r="M161" s="146" t="s">
        <v>1</v>
      </c>
      <c r="N161" s="147" t="s">
        <v>35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164</v>
      </c>
      <c r="AT161" s="150" t="s">
        <v>160</v>
      </c>
      <c r="AU161" s="150" t="s">
        <v>70</v>
      </c>
      <c r="AY161" s="14" t="s">
        <v>159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4" t="s">
        <v>77</v>
      </c>
      <c r="BK161" s="151">
        <f>ROUND(I161*H161,2)</f>
        <v>0</v>
      </c>
      <c r="BL161" s="14" t="s">
        <v>164</v>
      </c>
      <c r="BM161" s="150" t="s">
        <v>749</v>
      </c>
    </row>
    <row r="162" spans="1:65" s="2" customFormat="1" ht="11.25">
      <c r="A162" s="26"/>
      <c r="B162" s="27"/>
      <c r="C162" s="26"/>
      <c r="D162" s="152" t="s">
        <v>166</v>
      </c>
      <c r="E162" s="26"/>
      <c r="F162" s="153" t="s">
        <v>748</v>
      </c>
      <c r="G162" s="26"/>
      <c r="H162" s="26"/>
      <c r="I162" s="26"/>
      <c r="J162" s="26"/>
      <c r="K162" s="26"/>
      <c r="L162" s="27"/>
      <c r="M162" s="154"/>
      <c r="N162" s="155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166</v>
      </c>
      <c r="AU162" s="14" t="s">
        <v>70</v>
      </c>
    </row>
    <row r="163" spans="1:65" s="2" customFormat="1" ht="24.2" customHeight="1">
      <c r="A163" s="26"/>
      <c r="B163" s="137"/>
      <c r="C163" s="138" t="s">
        <v>242</v>
      </c>
      <c r="D163" s="138" t="s">
        <v>160</v>
      </c>
      <c r="E163" s="139" t="s">
        <v>750</v>
      </c>
      <c r="F163" s="140" t="s">
        <v>751</v>
      </c>
      <c r="G163" s="141" t="s">
        <v>163</v>
      </c>
      <c r="H163" s="142">
        <v>3</v>
      </c>
      <c r="I163" s="143">
        <v>0</v>
      </c>
      <c r="J163" s="143">
        <f>ROUND(I163*H163,2)</f>
        <v>0</v>
      </c>
      <c r="K163" s="144"/>
      <c r="L163" s="145"/>
      <c r="M163" s="146" t="s">
        <v>1</v>
      </c>
      <c r="N163" s="147" t="s">
        <v>35</v>
      </c>
      <c r="O163" s="148">
        <v>0</v>
      </c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164</v>
      </c>
      <c r="AT163" s="150" t="s">
        <v>160</v>
      </c>
      <c r="AU163" s="150" t="s">
        <v>70</v>
      </c>
      <c r="AY163" s="14" t="s">
        <v>159</v>
      </c>
      <c r="BE163" s="151">
        <f>IF(N163="základní",J163,0)</f>
        <v>0</v>
      </c>
      <c r="BF163" s="151">
        <f>IF(N163="snížená",J163,0)</f>
        <v>0</v>
      </c>
      <c r="BG163" s="151">
        <f>IF(N163="zákl. přenesená",J163,0)</f>
        <v>0</v>
      </c>
      <c r="BH163" s="151">
        <f>IF(N163="sníž. přenesená",J163,0)</f>
        <v>0</v>
      </c>
      <c r="BI163" s="151">
        <f>IF(N163="nulová",J163,0)</f>
        <v>0</v>
      </c>
      <c r="BJ163" s="14" t="s">
        <v>77</v>
      </c>
      <c r="BK163" s="151">
        <f>ROUND(I163*H163,2)</f>
        <v>0</v>
      </c>
      <c r="BL163" s="14" t="s">
        <v>164</v>
      </c>
      <c r="BM163" s="150" t="s">
        <v>752</v>
      </c>
    </row>
    <row r="164" spans="1:65" s="2" customFormat="1" ht="19.5">
      <c r="A164" s="26"/>
      <c r="B164" s="27"/>
      <c r="C164" s="26"/>
      <c r="D164" s="152" t="s">
        <v>166</v>
      </c>
      <c r="E164" s="26"/>
      <c r="F164" s="153" t="s">
        <v>751</v>
      </c>
      <c r="G164" s="26"/>
      <c r="H164" s="26"/>
      <c r="I164" s="26"/>
      <c r="J164" s="26"/>
      <c r="K164" s="26"/>
      <c r="L164" s="27"/>
      <c r="M164" s="154"/>
      <c r="N164" s="155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166</v>
      </c>
      <c r="AU164" s="14" t="s">
        <v>70</v>
      </c>
    </row>
    <row r="165" spans="1:65" s="2" customFormat="1" ht="16.5" customHeight="1">
      <c r="A165" s="26"/>
      <c r="B165" s="137"/>
      <c r="C165" s="138" t="s">
        <v>7</v>
      </c>
      <c r="D165" s="138" t="s">
        <v>160</v>
      </c>
      <c r="E165" s="139" t="s">
        <v>753</v>
      </c>
      <c r="F165" s="140" t="s">
        <v>754</v>
      </c>
      <c r="G165" s="141" t="s">
        <v>163</v>
      </c>
      <c r="H165" s="142">
        <v>2</v>
      </c>
      <c r="I165" s="143">
        <v>0</v>
      </c>
      <c r="J165" s="143">
        <f>ROUND(I165*H165,2)</f>
        <v>0</v>
      </c>
      <c r="K165" s="144"/>
      <c r="L165" s="145"/>
      <c r="M165" s="146" t="s">
        <v>1</v>
      </c>
      <c r="N165" s="147" t="s">
        <v>35</v>
      </c>
      <c r="O165" s="148">
        <v>0</v>
      </c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164</v>
      </c>
      <c r="AT165" s="150" t="s">
        <v>160</v>
      </c>
      <c r="AU165" s="150" t="s">
        <v>70</v>
      </c>
      <c r="AY165" s="14" t="s">
        <v>159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4" t="s">
        <v>77</v>
      </c>
      <c r="BK165" s="151">
        <f>ROUND(I165*H165,2)</f>
        <v>0</v>
      </c>
      <c r="BL165" s="14" t="s">
        <v>164</v>
      </c>
      <c r="BM165" s="150" t="s">
        <v>755</v>
      </c>
    </row>
    <row r="166" spans="1:65" s="2" customFormat="1" ht="11.25">
      <c r="A166" s="26"/>
      <c r="B166" s="27"/>
      <c r="C166" s="26"/>
      <c r="D166" s="152" t="s">
        <v>166</v>
      </c>
      <c r="E166" s="26"/>
      <c r="F166" s="153" t="s">
        <v>754</v>
      </c>
      <c r="G166" s="26"/>
      <c r="H166" s="26"/>
      <c r="I166" s="26"/>
      <c r="J166" s="26"/>
      <c r="K166" s="26"/>
      <c r="L166" s="27"/>
      <c r="M166" s="154"/>
      <c r="N166" s="155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166</v>
      </c>
      <c r="AU166" s="14" t="s">
        <v>70</v>
      </c>
    </row>
    <row r="167" spans="1:65" s="2" customFormat="1" ht="37.9" customHeight="1">
      <c r="A167" s="26"/>
      <c r="B167" s="137"/>
      <c r="C167" s="138" t="s">
        <v>249</v>
      </c>
      <c r="D167" s="138" t="s">
        <v>160</v>
      </c>
      <c r="E167" s="139" t="s">
        <v>756</v>
      </c>
      <c r="F167" s="140" t="s">
        <v>757</v>
      </c>
      <c r="G167" s="141" t="s">
        <v>163</v>
      </c>
      <c r="H167" s="142">
        <v>1</v>
      </c>
      <c r="I167" s="143">
        <v>0</v>
      </c>
      <c r="J167" s="143">
        <f>ROUND(I167*H167,2)</f>
        <v>0</v>
      </c>
      <c r="K167" s="144"/>
      <c r="L167" s="145"/>
      <c r="M167" s="146" t="s">
        <v>1</v>
      </c>
      <c r="N167" s="147" t="s">
        <v>35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164</v>
      </c>
      <c r="AT167" s="150" t="s">
        <v>160</v>
      </c>
      <c r="AU167" s="150" t="s">
        <v>70</v>
      </c>
      <c r="AY167" s="14" t="s">
        <v>159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4" t="s">
        <v>77</v>
      </c>
      <c r="BK167" s="151">
        <f>ROUND(I167*H167,2)</f>
        <v>0</v>
      </c>
      <c r="BL167" s="14" t="s">
        <v>164</v>
      </c>
      <c r="BM167" s="150" t="s">
        <v>758</v>
      </c>
    </row>
    <row r="168" spans="1:65" s="2" customFormat="1" ht="29.25">
      <c r="A168" s="26"/>
      <c r="B168" s="27"/>
      <c r="C168" s="26"/>
      <c r="D168" s="152" t="s">
        <v>166</v>
      </c>
      <c r="E168" s="26"/>
      <c r="F168" s="153" t="s">
        <v>757</v>
      </c>
      <c r="G168" s="26"/>
      <c r="H168" s="26"/>
      <c r="I168" s="26"/>
      <c r="J168" s="26"/>
      <c r="K168" s="26"/>
      <c r="L168" s="27"/>
      <c r="M168" s="154"/>
      <c r="N168" s="155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166</v>
      </c>
      <c r="AU168" s="14" t="s">
        <v>70</v>
      </c>
    </row>
    <row r="169" spans="1:65" s="2" customFormat="1" ht="37.9" customHeight="1">
      <c r="A169" s="26"/>
      <c r="B169" s="137"/>
      <c r="C169" s="138" t="s">
        <v>253</v>
      </c>
      <c r="D169" s="138" t="s">
        <v>160</v>
      </c>
      <c r="E169" s="139" t="s">
        <v>759</v>
      </c>
      <c r="F169" s="140" t="s">
        <v>760</v>
      </c>
      <c r="G169" s="141" t="s">
        <v>163</v>
      </c>
      <c r="H169" s="142">
        <v>2</v>
      </c>
      <c r="I169" s="143">
        <v>0</v>
      </c>
      <c r="J169" s="143">
        <f>ROUND(I169*H169,2)</f>
        <v>0</v>
      </c>
      <c r="K169" s="144"/>
      <c r="L169" s="145"/>
      <c r="M169" s="146" t="s">
        <v>1</v>
      </c>
      <c r="N169" s="147" t="s">
        <v>35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164</v>
      </c>
      <c r="AT169" s="150" t="s">
        <v>160</v>
      </c>
      <c r="AU169" s="150" t="s">
        <v>70</v>
      </c>
      <c r="AY169" s="14" t="s">
        <v>159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4" t="s">
        <v>77</v>
      </c>
      <c r="BK169" s="151">
        <f>ROUND(I169*H169,2)</f>
        <v>0</v>
      </c>
      <c r="BL169" s="14" t="s">
        <v>164</v>
      </c>
      <c r="BM169" s="150" t="s">
        <v>761</v>
      </c>
    </row>
    <row r="170" spans="1:65" s="2" customFormat="1" ht="29.25">
      <c r="A170" s="26"/>
      <c r="B170" s="27"/>
      <c r="C170" s="26"/>
      <c r="D170" s="152" t="s">
        <v>166</v>
      </c>
      <c r="E170" s="26"/>
      <c r="F170" s="153" t="s">
        <v>760</v>
      </c>
      <c r="G170" s="26"/>
      <c r="H170" s="26"/>
      <c r="I170" s="26"/>
      <c r="J170" s="26"/>
      <c r="K170" s="26"/>
      <c r="L170" s="27"/>
      <c r="M170" s="154"/>
      <c r="N170" s="155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166</v>
      </c>
      <c r="AU170" s="14" t="s">
        <v>70</v>
      </c>
    </row>
    <row r="171" spans="1:65" s="2" customFormat="1" ht="33" customHeight="1">
      <c r="A171" s="26"/>
      <c r="B171" s="137"/>
      <c r="C171" s="138" t="s">
        <v>257</v>
      </c>
      <c r="D171" s="138" t="s">
        <v>160</v>
      </c>
      <c r="E171" s="139" t="s">
        <v>762</v>
      </c>
      <c r="F171" s="140" t="s">
        <v>763</v>
      </c>
      <c r="G171" s="141" t="s">
        <v>163</v>
      </c>
      <c r="H171" s="142">
        <v>3</v>
      </c>
      <c r="I171" s="143">
        <v>0</v>
      </c>
      <c r="J171" s="143">
        <f>ROUND(I171*H171,2)</f>
        <v>0</v>
      </c>
      <c r="K171" s="144"/>
      <c r="L171" s="145"/>
      <c r="M171" s="146" t="s">
        <v>1</v>
      </c>
      <c r="N171" s="147" t="s">
        <v>35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164</v>
      </c>
      <c r="AT171" s="150" t="s">
        <v>160</v>
      </c>
      <c r="AU171" s="150" t="s">
        <v>70</v>
      </c>
      <c r="AY171" s="14" t="s">
        <v>159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4" t="s">
        <v>77</v>
      </c>
      <c r="BK171" s="151">
        <f>ROUND(I171*H171,2)</f>
        <v>0</v>
      </c>
      <c r="BL171" s="14" t="s">
        <v>164</v>
      </c>
      <c r="BM171" s="150" t="s">
        <v>764</v>
      </c>
    </row>
    <row r="172" spans="1:65" s="2" customFormat="1" ht="19.5">
      <c r="A172" s="26"/>
      <c r="B172" s="27"/>
      <c r="C172" s="26"/>
      <c r="D172" s="152" t="s">
        <v>166</v>
      </c>
      <c r="E172" s="26"/>
      <c r="F172" s="153" t="s">
        <v>763</v>
      </c>
      <c r="G172" s="26"/>
      <c r="H172" s="26"/>
      <c r="I172" s="26"/>
      <c r="J172" s="26"/>
      <c r="K172" s="26"/>
      <c r="L172" s="27"/>
      <c r="M172" s="154"/>
      <c r="N172" s="155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166</v>
      </c>
      <c r="AU172" s="14" t="s">
        <v>70</v>
      </c>
    </row>
    <row r="173" spans="1:65" s="2" customFormat="1" ht="37.9" customHeight="1">
      <c r="A173" s="26"/>
      <c r="B173" s="137"/>
      <c r="C173" s="138" t="s">
        <v>262</v>
      </c>
      <c r="D173" s="138" t="s">
        <v>160</v>
      </c>
      <c r="E173" s="139" t="s">
        <v>765</v>
      </c>
      <c r="F173" s="140" t="s">
        <v>766</v>
      </c>
      <c r="G173" s="141" t="s">
        <v>163</v>
      </c>
      <c r="H173" s="142">
        <v>2</v>
      </c>
      <c r="I173" s="143">
        <v>0</v>
      </c>
      <c r="J173" s="143">
        <f>ROUND(I173*H173,2)</f>
        <v>0</v>
      </c>
      <c r="K173" s="144"/>
      <c r="L173" s="145"/>
      <c r="M173" s="146" t="s">
        <v>1</v>
      </c>
      <c r="N173" s="147" t="s">
        <v>35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164</v>
      </c>
      <c r="AT173" s="150" t="s">
        <v>160</v>
      </c>
      <c r="AU173" s="150" t="s">
        <v>70</v>
      </c>
      <c r="AY173" s="14" t="s">
        <v>159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4" t="s">
        <v>77</v>
      </c>
      <c r="BK173" s="151">
        <f>ROUND(I173*H173,2)</f>
        <v>0</v>
      </c>
      <c r="BL173" s="14" t="s">
        <v>164</v>
      </c>
      <c r="BM173" s="150" t="s">
        <v>767</v>
      </c>
    </row>
    <row r="174" spans="1:65" s="2" customFormat="1" ht="19.5">
      <c r="A174" s="26"/>
      <c r="B174" s="27"/>
      <c r="C174" s="26"/>
      <c r="D174" s="152" t="s">
        <v>166</v>
      </c>
      <c r="E174" s="26"/>
      <c r="F174" s="153" t="s">
        <v>766</v>
      </c>
      <c r="G174" s="26"/>
      <c r="H174" s="26"/>
      <c r="I174" s="26"/>
      <c r="J174" s="26"/>
      <c r="K174" s="26"/>
      <c r="L174" s="27"/>
      <c r="M174" s="154"/>
      <c r="N174" s="155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166</v>
      </c>
      <c r="AU174" s="14" t="s">
        <v>70</v>
      </c>
    </row>
    <row r="175" spans="1:65" s="2" customFormat="1" ht="21.75" customHeight="1">
      <c r="A175" s="26"/>
      <c r="B175" s="137"/>
      <c r="C175" s="138" t="s">
        <v>266</v>
      </c>
      <c r="D175" s="138" t="s">
        <v>160</v>
      </c>
      <c r="E175" s="139" t="s">
        <v>768</v>
      </c>
      <c r="F175" s="140" t="s">
        <v>769</v>
      </c>
      <c r="G175" s="141" t="s">
        <v>163</v>
      </c>
      <c r="H175" s="142">
        <v>3</v>
      </c>
      <c r="I175" s="143">
        <v>0</v>
      </c>
      <c r="J175" s="143">
        <f>ROUND(I175*H175,2)</f>
        <v>0</v>
      </c>
      <c r="K175" s="144"/>
      <c r="L175" s="145"/>
      <c r="M175" s="146" t="s">
        <v>1</v>
      </c>
      <c r="N175" s="147" t="s">
        <v>35</v>
      </c>
      <c r="O175" s="148">
        <v>0</v>
      </c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164</v>
      </c>
      <c r="AT175" s="150" t="s">
        <v>160</v>
      </c>
      <c r="AU175" s="150" t="s">
        <v>70</v>
      </c>
      <c r="AY175" s="14" t="s">
        <v>159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4" t="s">
        <v>77</v>
      </c>
      <c r="BK175" s="151">
        <f>ROUND(I175*H175,2)</f>
        <v>0</v>
      </c>
      <c r="BL175" s="14" t="s">
        <v>164</v>
      </c>
      <c r="BM175" s="150" t="s">
        <v>770</v>
      </c>
    </row>
    <row r="176" spans="1:65" s="2" customFormat="1" ht="11.25">
      <c r="A176" s="26"/>
      <c r="B176" s="27"/>
      <c r="C176" s="26"/>
      <c r="D176" s="152" t="s">
        <v>166</v>
      </c>
      <c r="E176" s="26"/>
      <c r="F176" s="153" t="s">
        <v>769</v>
      </c>
      <c r="G176" s="26"/>
      <c r="H176" s="26"/>
      <c r="I176" s="26"/>
      <c r="J176" s="26"/>
      <c r="K176" s="26"/>
      <c r="L176" s="27"/>
      <c r="M176" s="154"/>
      <c r="N176" s="155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166</v>
      </c>
      <c r="AU176" s="14" t="s">
        <v>70</v>
      </c>
    </row>
    <row r="177" spans="1:47" s="2" customFormat="1" ht="19.5">
      <c r="A177" s="26"/>
      <c r="B177" s="27"/>
      <c r="C177" s="26"/>
      <c r="D177" s="152" t="s">
        <v>167</v>
      </c>
      <c r="E177" s="26"/>
      <c r="F177" s="156" t="s">
        <v>771</v>
      </c>
      <c r="G177" s="26"/>
      <c r="H177" s="26"/>
      <c r="I177" s="26"/>
      <c r="J177" s="26"/>
      <c r="K177" s="26"/>
      <c r="L177" s="27"/>
      <c r="M177" s="167"/>
      <c r="N177" s="168"/>
      <c r="O177" s="169"/>
      <c r="P177" s="169"/>
      <c r="Q177" s="169"/>
      <c r="R177" s="169"/>
      <c r="S177" s="169"/>
      <c r="T177" s="170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167</v>
      </c>
      <c r="AU177" s="14" t="s">
        <v>70</v>
      </c>
    </row>
    <row r="178" spans="1:47" s="2" customFormat="1" ht="6.95" customHeight="1">
      <c r="A178" s="26"/>
      <c r="B178" s="41"/>
      <c r="C178" s="42"/>
      <c r="D178" s="42"/>
      <c r="E178" s="42"/>
      <c r="F178" s="42"/>
      <c r="G178" s="42"/>
      <c r="H178" s="42"/>
      <c r="I178" s="42"/>
      <c r="J178" s="42"/>
      <c r="K178" s="42"/>
      <c r="L178" s="27"/>
      <c r="M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</row>
  </sheetData>
  <autoFilter ref="C123:K177" xr:uid="{00000000-0009-0000-0000-000004000000}"/>
  <mergeCells count="14">
    <mergeCell ref="E114:H114"/>
    <mergeCell ref="E112:H112"/>
    <mergeCell ref="E116:H116"/>
    <mergeCell ref="L2:V2"/>
    <mergeCell ref="E85:H85"/>
    <mergeCell ref="E89:H89"/>
    <mergeCell ref="E87:H87"/>
    <mergeCell ref="E91:H91"/>
    <mergeCell ref="E110:H110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91"/>
  <sheetViews>
    <sheetView showGridLines="0" topLeftCell="A163" workbookViewId="0">
      <selection activeCell="J192" sqref="J19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772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ROUND(J125,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ROUND((SUM(BE125:BE190)),  2)</f>
        <v>0</v>
      </c>
      <c r="G37" s="26"/>
      <c r="H37" s="26"/>
      <c r="I37" s="100">
        <v>0.21</v>
      </c>
      <c r="J37" s="99">
        <f>ROUND(((SUM(BE125:BE190))*I37),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ROUND((SUM(BF125:BF190)),  2)</f>
        <v>0</v>
      </c>
      <c r="G38" s="26"/>
      <c r="H38" s="26"/>
      <c r="I38" s="100">
        <v>0.15</v>
      </c>
      <c r="J38" s="99">
        <f>ROUND(((SUM(BF125:BF190))*I38),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ROUND((SUM(BG125:BG190)),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ROUND((SUM(BH125:BH190)),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ROUND((SUM(BI125:BI190)),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02.1 - Počítače náprav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J125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9" customFormat="1" ht="24.95" customHeight="1">
      <c r="B101" s="112"/>
      <c r="D101" s="113" t="s">
        <v>143</v>
      </c>
      <c r="E101" s="114"/>
      <c r="F101" s="114"/>
      <c r="G101" s="114"/>
      <c r="H101" s="114"/>
      <c r="I101" s="114"/>
      <c r="J101" s="115">
        <f>J162</f>
        <v>0</v>
      </c>
      <c r="L101" s="11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144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6.25" customHeight="1">
      <c r="A111" s="26"/>
      <c r="B111" s="27"/>
      <c r="C111" s="26"/>
      <c r="D111" s="26"/>
      <c r="E111" s="216" t="str">
        <f>E7</f>
        <v>Oprava PZS na přejezdu P2007 v km 3,435 v úseku Děčín hl.n. - Oldřichov</v>
      </c>
      <c r="F111" s="217"/>
      <c r="G111" s="217"/>
      <c r="H111" s="21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132</v>
      </c>
      <c r="L112" s="17"/>
    </row>
    <row r="113" spans="1:65" s="1" customFormat="1" ht="16.5" customHeight="1">
      <c r="B113" s="17"/>
      <c r="E113" s="216" t="s">
        <v>133</v>
      </c>
      <c r="F113" s="186"/>
      <c r="G113" s="186"/>
      <c r="H113" s="186"/>
      <c r="L113" s="17"/>
    </row>
    <row r="114" spans="1:65" s="1" customFormat="1" ht="12" customHeight="1">
      <c r="B114" s="17"/>
      <c r="C114" s="23" t="s">
        <v>134</v>
      </c>
      <c r="L114" s="17"/>
    </row>
    <row r="115" spans="1:65" s="2" customFormat="1" ht="23.25" customHeight="1">
      <c r="A115" s="26"/>
      <c r="B115" s="27"/>
      <c r="C115" s="26"/>
      <c r="D115" s="26"/>
      <c r="E115" s="218" t="s">
        <v>135</v>
      </c>
      <c r="F115" s="219"/>
      <c r="G115" s="219"/>
      <c r="H115" s="21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136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2" t="str">
        <f>E13</f>
        <v>02.1 - Počítače náprav</v>
      </c>
      <c r="F117" s="219"/>
      <c r="G117" s="219"/>
      <c r="H117" s="219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18</v>
      </c>
      <c r="D119" s="26"/>
      <c r="E119" s="26"/>
      <c r="F119" s="21" t="str">
        <f>F16</f>
        <v xml:space="preserve"> </v>
      </c>
      <c r="G119" s="26"/>
      <c r="H119" s="26"/>
      <c r="I119" s="23" t="s">
        <v>20</v>
      </c>
      <c r="J119" s="49" t="str">
        <f>IF(J16="","",J16)</f>
        <v>22. 11. 2021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E19</f>
        <v xml:space="preserve"> </v>
      </c>
      <c r="G121" s="26"/>
      <c r="H121" s="26"/>
      <c r="I121" s="23" t="s">
        <v>26</v>
      </c>
      <c r="J121" s="24" t="str">
        <f>E25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25</v>
      </c>
      <c r="D122" s="26"/>
      <c r="E122" s="26"/>
      <c r="F122" s="21" t="str">
        <f>IF(E22="","",E22)</f>
        <v xml:space="preserve"> </v>
      </c>
      <c r="G122" s="26"/>
      <c r="H122" s="26"/>
      <c r="I122" s="23" t="s">
        <v>28</v>
      </c>
      <c r="J122" s="24" t="str">
        <f>E28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0" customFormat="1" ht="29.25" customHeight="1">
      <c r="A124" s="116"/>
      <c r="B124" s="117"/>
      <c r="C124" s="118" t="s">
        <v>145</v>
      </c>
      <c r="D124" s="119" t="s">
        <v>55</v>
      </c>
      <c r="E124" s="119" t="s">
        <v>51</v>
      </c>
      <c r="F124" s="119" t="s">
        <v>52</v>
      </c>
      <c r="G124" s="119" t="s">
        <v>146</v>
      </c>
      <c r="H124" s="119" t="s">
        <v>147</v>
      </c>
      <c r="I124" s="119" t="s">
        <v>148</v>
      </c>
      <c r="J124" s="120" t="s">
        <v>140</v>
      </c>
      <c r="K124" s="121" t="s">
        <v>149</v>
      </c>
      <c r="L124" s="122"/>
      <c r="M124" s="56" t="s">
        <v>1</v>
      </c>
      <c r="N124" s="57" t="s">
        <v>34</v>
      </c>
      <c r="O124" s="57" t="s">
        <v>150</v>
      </c>
      <c r="P124" s="57" t="s">
        <v>151</v>
      </c>
      <c r="Q124" s="57" t="s">
        <v>152</v>
      </c>
      <c r="R124" s="57" t="s">
        <v>153</v>
      </c>
      <c r="S124" s="57" t="s">
        <v>154</v>
      </c>
      <c r="T124" s="58" t="s">
        <v>155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" customHeight="1">
      <c r="A125" s="26"/>
      <c r="B125" s="27"/>
      <c r="C125" s="63" t="s">
        <v>156</v>
      </c>
      <c r="D125" s="26"/>
      <c r="E125" s="26"/>
      <c r="F125" s="26"/>
      <c r="G125" s="26"/>
      <c r="H125" s="26"/>
      <c r="I125" s="26"/>
      <c r="J125" s="123">
        <f>BK125</f>
        <v>0</v>
      </c>
      <c r="K125" s="26"/>
      <c r="L125" s="27"/>
      <c r="M125" s="59"/>
      <c r="N125" s="50"/>
      <c r="O125" s="60"/>
      <c r="P125" s="124">
        <f>P126+SUM(P127:P162)</f>
        <v>0</v>
      </c>
      <c r="Q125" s="60"/>
      <c r="R125" s="124">
        <f>R126+SUM(R127:R162)</f>
        <v>0</v>
      </c>
      <c r="S125" s="60"/>
      <c r="T125" s="125">
        <f>T126+SUM(T127:T162)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69</v>
      </c>
      <c r="AU125" s="14" t="s">
        <v>142</v>
      </c>
      <c r="BK125" s="126">
        <f>BK126+SUM(BK127:BK162)</f>
        <v>0</v>
      </c>
    </row>
    <row r="126" spans="1:65" s="2" customFormat="1" ht="24.2" customHeight="1">
      <c r="A126" s="26"/>
      <c r="B126" s="137"/>
      <c r="C126" s="138" t="s">
        <v>77</v>
      </c>
      <c r="D126" s="138" t="s">
        <v>160</v>
      </c>
      <c r="E126" s="139" t="s">
        <v>773</v>
      </c>
      <c r="F126" s="140" t="s">
        <v>774</v>
      </c>
      <c r="G126" s="141" t="s">
        <v>163</v>
      </c>
      <c r="H126" s="142">
        <v>1</v>
      </c>
      <c r="I126" s="143">
        <v>0</v>
      </c>
      <c r="J126" s="143">
        <f>ROUND(I126*H126,2)</f>
        <v>0</v>
      </c>
      <c r="K126" s="144"/>
      <c r="L126" s="145"/>
      <c r="M126" s="146" t="s">
        <v>1</v>
      </c>
      <c r="N126" s="147" t="s">
        <v>35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164</v>
      </c>
      <c r="AT126" s="150" t="s">
        <v>160</v>
      </c>
      <c r="AU126" s="150" t="s">
        <v>70</v>
      </c>
      <c r="AY126" s="14" t="s">
        <v>159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4" t="s">
        <v>77</v>
      </c>
      <c r="BK126" s="151">
        <f>ROUND(I126*H126,2)</f>
        <v>0</v>
      </c>
      <c r="BL126" s="14" t="s">
        <v>164</v>
      </c>
      <c r="BM126" s="150" t="s">
        <v>775</v>
      </c>
    </row>
    <row r="127" spans="1:65" s="2" customFormat="1" ht="19.5">
      <c r="A127" s="26"/>
      <c r="B127" s="27"/>
      <c r="C127" s="26"/>
      <c r="D127" s="152" t="s">
        <v>166</v>
      </c>
      <c r="E127" s="26"/>
      <c r="F127" s="153" t="s">
        <v>774</v>
      </c>
      <c r="G127" s="26"/>
      <c r="H127" s="26"/>
      <c r="I127" s="26"/>
      <c r="J127" s="26"/>
      <c r="K127" s="26"/>
      <c r="L127" s="27"/>
      <c r="M127" s="154"/>
      <c r="N127" s="155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166</v>
      </c>
      <c r="AU127" s="14" t="s">
        <v>70</v>
      </c>
    </row>
    <row r="128" spans="1:65" s="2" customFormat="1" ht="24.2" customHeight="1">
      <c r="A128" s="26"/>
      <c r="B128" s="137"/>
      <c r="C128" s="138" t="s">
        <v>79</v>
      </c>
      <c r="D128" s="138" t="s">
        <v>160</v>
      </c>
      <c r="E128" s="139" t="s">
        <v>776</v>
      </c>
      <c r="F128" s="140" t="s">
        <v>777</v>
      </c>
      <c r="G128" s="141" t="s">
        <v>163</v>
      </c>
      <c r="H128" s="142">
        <v>1</v>
      </c>
      <c r="I128" s="143">
        <v>0</v>
      </c>
      <c r="J128" s="143">
        <f>ROUND(I128*H128,2)</f>
        <v>0</v>
      </c>
      <c r="K128" s="144"/>
      <c r="L128" s="145"/>
      <c r="M128" s="146" t="s">
        <v>1</v>
      </c>
      <c r="N128" s="147" t="s">
        <v>35</v>
      </c>
      <c r="O128" s="148">
        <v>0</v>
      </c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164</v>
      </c>
      <c r="AT128" s="150" t="s">
        <v>160</v>
      </c>
      <c r="AU128" s="150" t="s">
        <v>70</v>
      </c>
      <c r="AY128" s="14" t="s">
        <v>159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4" t="s">
        <v>77</v>
      </c>
      <c r="BK128" s="151">
        <f>ROUND(I128*H128,2)</f>
        <v>0</v>
      </c>
      <c r="BL128" s="14" t="s">
        <v>164</v>
      </c>
      <c r="BM128" s="150" t="s">
        <v>778</v>
      </c>
    </row>
    <row r="129" spans="1:65" s="2" customFormat="1" ht="19.5">
      <c r="A129" s="26"/>
      <c r="B129" s="27"/>
      <c r="C129" s="26"/>
      <c r="D129" s="152" t="s">
        <v>166</v>
      </c>
      <c r="E129" s="26"/>
      <c r="F129" s="153" t="s">
        <v>777</v>
      </c>
      <c r="G129" s="26"/>
      <c r="H129" s="26"/>
      <c r="I129" s="26"/>
      <c r="J129" s="26"/>
      <c r="K129" s="26"/>
      <c r="L129" s="27"/>
      <c r="M129" s="154"/>
      <c r="N129" s="155"/>
      <c r="O129" s="52"/>
      <c r="P129" s="52"/>
      <c r="Q129" s="52"/>
      <c r="R129" s="52"/>
      <c r="S129" s="52"/>
      <c r="T129" s="5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166</v>
      </c>
      <c r="AU129" s="14" t="s">
        <v>70</v>
      </c>
    </row>
    <row r="130" spans="1:65" s="2" customFormat="1" ht="24.2" customHeight="1">
      <c r="A130" s="26"/>
      <c r="B130" s="137"/>
      <c r="C130" s="138" t="s">
        <v>86</v>
      </c>
      <c r="D130" s="138" t="s">
        <v>160</v>
      </c>
      <c r="E130" s="139" t="s">
        <v>779</v>
      </c>
      <c r="F130" s="140" t="s">
        <v>780</v>
      </c>
      <c r="G130" s="141" t="s">
        <v>163</v>
      </c>
      <c r="H130" s="142">
        <v>4</v>
      </c>
      <c r="I130" s="143">
        <v>0</v>
      </c>
      <c r="J130" s="143">
        <f>ROUND(I130*H130,2)</f>
        <v>0</v>
      </c>
      <c r="K130" s="144"/>
      <c r="L130" s="145"/>
      <c r="M130" s="146" t="s">
        <v>1</v>
      </c>
      <c r="N130" s="147" t="s">
        <v>35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164</v>
      </c>
      <c r="AT130" s="150" t="s">
        <v>160</v>
      </c>
      <c r="AU130" s="150" t="s">
        <v>70</v>
      </c>
      <c r="AY130" s="14" t="s">
        <v>159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4" t="s">
        <v>77</v>
      </c>
      <c r="BK130" s="151">
        <f>ROUND(I130*H130,2)</f>
        <v>0</v>
      </c>
      <c r="BL130" s="14" t="s">
        <v>164</v>
      </c>
      <c r="BM130" s="150" t="s">
        <v>781</v>
      </c>
    </row>
    <row r="131" spans="1:65" s="2" customFormat="1" ht="19.5">
      <c r="A131" s="26"/>
      <c r="B131" s="27"/>
      <c r="C131" s="26"/>
      <c r="D131" s="152" t="s">
        <v>166</v>
      </c>
      <c r="E131" s="26"/>
      <c r="F131" s="153" t="s">
        <v>780</v>
      </c>
      <c r="G131" s="26"/>
      <c r="H131" s="26"/>
      <c r="I131" s="26"/>
      <c r="J131" s="26"/>
      <c r="K131" s="26"/>
      <c r="L131" s="27"/>
      <c r="M131" s="154"/>
      <c r="N131" s="155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166</v>
      </c>
      <c r="AU131" s="14" t="s">
        <v>70</v>
      </c>
    </row>
    <row r="132" spans="1:65" s="2" customFormat="1" ht="24.2" customHeight="1">
      <c r="A132" s="26"/>
      <c r="B132" s="137"/>
      <c r="C132" s="138" t="s">
        <v>91</v>
      </c>
      <c r="D132" s="138" t="s">
        <v>160</v>
      </c>
      <c r="E132" s="139" t="s">
        <v>782</v>
      </c>
      <c r="F132" s="140" t="s">
        <v>783</v>
      </c>
      <c r="G132" s="141" t="s">
        <v>163</v>
      </c>
      <c r="H132" s="142">
        <v>2</v>
      </c>
      <c r="I132" s="143">
        <v>0</v>
      </c>
      <c r="J132" s="143">
        <f>ROUND(I132*H132,2)</f>
        <v>0</v>
      </c>
      <c r="K132" s="144"/>
      <c r="L132" s="145"/>
      <c r="M132" s="146" t="s">
        <v>1</v>
      </c>
      <c r="N132" s="147" t="s">
        <v>35</v>
      </c>
      <c r="O132" s="148">
        <v>0</v>
      </c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164</v>
      </c>
      <c r="AT132" s="150" t="s">
        <v>160</v>
      </c>
      <c r="AU132" s="150" t="s">
        <v>70</v>
      </c>
      <c r="AY132" s="14" t="s">
        <v>159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4" t="s">
        <v>77</v>
      </c>
      <c r="BK132" s="151">
        <f>ROUND(I132*H132,2)</f>
        <v>0</v>
      </c>
      <c r="BL132" s="14" t="s">
        <v>164</v>
      </c>
      <c r="BM132" s="150" t="s">
        <v>784</v>
      </c>
    </row>
    <row r="133" spans="1:65" s="2" customFormat="1" ht="19.5">
      <c r="A133" s="26"/>
      <c r="B133" s="27"/>
      <c r="C133" s="26"/>
      <c r="D133" s="152" t="s">
        <v>166</v>
      </c>
      <c r="E133" s="26"/>
      <c r="F133" s="153" t="s">
        <v>783</v>
      </c>
      <c r="G133" s="26"/>
      <c r="H133" s="26"/>
      <c r="I133" s="26"/>
      <c r="J133" s="26"/>
      <c r="K133" s="26"/>
      <c r="L133" s="27"/>
      <c r="M133" s="154"/>
      <c r="N133" s="155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166</v>
      </c>
      <c r="AU133" s="14" t="s">
        <v>70</v>
      </c>
    </row>
    <row r="134" spans="1:65" s="2" customFormat="1" ht="24.2" customHeight="1">
      <c r="A134" s="26"/>
      <c r="B134" s="137"/>
      <c r="C134" s="138" t="s">
        <v>180</v>
      </c>
      <c r="D134" s="138" t="s">
        <v>160</v>
      </c>
      <c r="E134" s="139" t="s">
        <v>785</v>
      </c>
      <c r="F134" s="140" t="s">
        <v>786</v>
      </c>
      <c r="G134" s="141" t="s">
        <v>163</v>
      </c>
      <c r="H134" s="142">
        <v>2</v>
      </c>
      <c r="I134" s="143">
        <v>0</v>
      </c>
      <c r="J134" s="143">
        <f>ROUND(I134*H134,2)</f>
        <v>0</v>
      </c>
      <c r="K134" s="144"/>
      <c r="L134" s="145"/>
      <c r="M134" s="146" t="s">
        <v>1</v>
      </c>
      <c r="N134" s="147" t="s">
        <v>35</v>
      </c>
      <c r="O134" s="148">
        <v>0</v>
      </c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164</v>
      </c>
      <c r="AT134" s="150" t="s">
        <v>160</v>
      </c>
      <c r="AU134" s="150" t="s">
        <v>70</v>
      </c>
      <c r="AY134" s="14" t="s">
        <v>159</v>
      </c>
      <c r="BE134" s="151">
        <f>IF(N134="základní",J134,0)</f>
        <v>0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4" t="s">
        <v>77</v>
      </c>
      <c r="BK134" s="151">
        <f>ROUND(I134*H134,2)</f>
        <v>0</v>
      </c>
      <c r="BL134" s="14" t="s">
        <v>164</v>
      </c>
      <c r="BM134" s="150" t="s">
        <v>787</v>
      </c>
    </row>
    <row r="135" spans="1:65" s="2" customFormat="1" ht="19.5">
      <c r="A135" s="26"/>
      <c r="B135" s="27"/>
      <c r="C135" s="26"/>
      <c r="D135" s="152" t="s">
        <v>166</v>
      </c>
      <c r="E135" s="26"/>
      <c r="F135" s="153" t="s">
        <v>786</v>
      </c>
      <c r="G135" s="26"/>
      <c r="H135" s="26"/>
      <c r="I135" s="26"/>
      <c r="J135" s="26"/>
      <c r="K135" s="26"/>
      <c r="L135" s="27"/>
      <c r="M135" s="154"/>
      <c r="N135" s="155"/>
      <c r="O135" s="52"/>
      <c r="P135" s="52"/>
      <c r="Q135" s="52"/>
      <c r="R135" s="52"/>
      <c r="S135" s="52"/>
      <c r="T135" s="53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4" t="s">
        <v>166</v>
      </c>
      <c r="AU135" s="14" t="s">
        <v>70</v>
      </c>
    </row>
    <row r="136" spans="1:65" s="2" customFormat="1" ht="24.2" customHeight="1">
      <c r="A136" s="26"/>
      <c r="B136" s="137"/>
      <c r="C136" s="138" t="s">
        <v>185</v>
      </c>
      <c r="D136" s="138" t="s">
        <v>160</v>
      </c>
      <c r="E136" s="139" t="s">
        <v>788</v>
      </c>
      <c r="F136" s="140" t="s">
        <v>789</v>
      </c>
      <c r="G136" s="141" t="s">
        <v>163</v>
      </c>
      <c r="H136" s="142">
        <v>2</v>
      </c>
      <c r="I136" s="143">
        <v>0</v>
      </c>
      <c r="J136" s="143">
        <f>ROUND(I136*H136,2)</f>
        <v>0</v>
      </c>
      <c r="K136" s="144"/>
      <c r="L136" s="145"/>
      <c r="M136" s="146" t="s">
        <v>1</v>
      </c>
      <c r="N136" s="147" t="s">
        <v>35</v>
      </c>
      <c r="O136" s="148">
        <v>0</v>
      </c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164</v>
      </c>
      <c r="AT136" s="150" t="s">
        <v>160</v>
      </c>
      <c r="AU136" s="150" t="s">
        <v>70</v>
      </c>
      <c r="AY136" s="14" t="s">
        <v>159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4" t="s">
        <v>77</v>
      </c>
      <c r="BK136" s="151">
        <f>ROUND(I136*H136,2)</f>
        <v>0</v>
      </c>
      <c r="BL136" s="14" t="s">
        <v>164</v>
      </c>
      <c r="BM136" s="150" t="s">
        <v>790</v>
      </c>
    </row>
    <row r="137" spans="1:65" s="2" customFormat="1" ht="19.5">
      <c r="A137" s="26"/>
      <c r="B137" s="27"/>
      <c r="C137" s="26"/>
      <c r="D137" s="152" t="s">
        <v>166</v>
      </c>
      <c r="E137" s="26"/>
      <c r="F137" s="153" t="s">
        <v>789</v>
      </c>
      <c r="G137" s="26"/>
      <c r="H137" s="26"/>
      <c r="I137" s="26"/>
      <c r="J137" s="26"/>
      <c r="K137" s="26"/>
      <c r="L137" s="27"/>
      <c r="M137" s="154"/>
      <c r="N137" s="155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166</v>
      </c>
      <c r="AU137" s="14" t="s">
        <v>70</v>
      </c>
    </row>
    <row r="138" spans="1:65" s="2" customFormat="1" ht="37.9" customHeight="1">
      <c r="A138" s="26"/>
      <c r="B138" s="137"/>
      <c r="C138" s="138" t="s">
        <v>191</v>
      </c>
      <c r="D138" s="138" t="s">
        <v>160</v>
      </c>
      <c r="E138" s="139" t="s">
        <v>791</v>
      </c>
      <c r="F138" s="140" t="s">
        <v>792</v>
      </c>
      <c r="G138" s="141" t="s">
        <v>163</v>
      </c>
      <c r="H138" s="142">
        <v>4</v>
      </c>
      <c r="I138" s="143">
        <v>0</v>
      </c>
      <c r="J138" s="143">
        <f>ROUND(I138*H138,2)</f>
        <v>0</v>
      </c>
      <c r="K138" s="144"/>
      <c r="L138" s="145"/>
      <c r="M138" s="146" t="s">
        <v>1</v>
      </c>
      <c r="N138" s="147" t="s">
        <v>35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164</v>
      </c>
      <c r="AT138" s="150" t="s">
        <v>160</v>
      </c>
      <c r="AU138" s="150" t="s">
        <v>70</v>
      </c>
      <c r="AY138" s="14" t="s">
        <v>159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77</v>
      </c>
      <c r="BK138" s="151">
        <f>ROUND(I138*H138,2)</f>
        <v>0</v>
      </c>
      <c r="BL138" s="14" t="s">
        <v>164</v>
      </c>
      <c r="BM138" s="150" t="s">
        <v>793</v>
      </c>
    </row>
    <row r="139" spans="1:65" s="2" customFormat="1" ht="19.5">
      <c r="A139" s="26"/>
      <c r="B139" s="27"/>
      <c r="C139" s="26"/>
      <c r="D139" s="152" t="s">
        <v>166</v>
      </c>
      <c r="E139" s="26"/>
      <c r="F139" s="153" t="s">
        <v>792</v>
      </c>
      <c r="G139" s="26"/>
      <c r="H139" s="26"/>
      <c r="I139" s="26"/>
      <c r="J139" s="26"/>
      <c r="K139" s="26"/>
      <c r="L139" s="27"/>
      <c r="M139" s="154"/>
      <c r="N139" s="155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166</v>
      </c>
      <c r="AU139" s="14" t="s">
        <v>70</v>
      </c>
    </row>
    <row r="140" spans="1:65" s="2" customFormat="1" ht="24.2" customHeight="1">
      <c r="A140" s="26"/>
      <c r="B140" s="137"/>
      <c r="C140" s="138" t="s">
        <v>195</v>
      </c>
      <c r="D140" s="138" t="s">
        <v>160</v>
      </c>
      <c r="E140" s="139" t="s">
        <v>794</v>
      </c>
      <c r="F140" s="140" t="s">
        <v>795</v>
      </c>
      <c r="G140" s="141" t="s">
        <v>163</v>
      </c>
      <c r="H140" s="142">
        <v>4</v>
      </c>
      <c r="I140" s="143">
        <v>0</v>
      </c>
      <c r="J140" s="143">
        <f>ROUND(I140*H140,2)</f>
        <v>0</v>
      </c>
      <c r="K140" s="144"/>
      <c r="L140" s="145"/>
      <c r="M140" s="146" t="s">
        <v>1</v>
      </c>
      <c r="N140" s="147" t="s">
        <v>35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164</v>
      </c>
      <c r="AT140" s="150" t="s">
        <v>160</v>
      </c>
      <c r="AU140" s="150" t="s">
        <v>70</v>
      </c>
      <c r="AY140" s="14" t="s">
        <v>159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4" t="s">
        <v>77</v>
      </c>
      <c r="BK140" s="151">
        <f>ROUND(I140*H140,2)</f>
        <v>0</v>
      </c>
      <c r="BL140" s="14" t="s">
        <v>164</v>
      </c>
      <c r="BM140" s="150" t="s">
        <v>796</v>
      </c>
    </row>
    <row r="141" spans="1:65" s="2" customFormat="1" ht="19.5">
      <c r="A141" s="26"/>
      <c r="B141" s="27"/>
      <c r="C141" s="26"/>
      <c r="D141" s="152" t="s">
        <v>166</v>
      </c>
      <c r="E141" s="26"/>
      <c r="F141" s="153" t="s">
        <v>795</v>
      </c>
      <c r="G141" s="26"/>
      <c r="H141" s="26"/>
      <c r="I141" s="26"/>
      <c r="J141" s="26"/>
      <c r="K141" s="26"/>
      <c r="L141" s="27"/>
      <c r="M141" s="154"/>
      <c r="N141" s="155"/>
      <c r="O141" s="52"/>
      <c r="P141" s="52"/>
      <c r="Q141" s="52"/>
      <c r="R141" s="52"/>
      <c r="S141" s="52"/>
      <c r="T141" s="53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4" t="s">
        <v>166</v>
      </c>
      <c r="AU141" s="14" t="s">
        <v>70</v>
      </c>
    </row>
    <row r="142" spans="1:65" s="2" customFormat="1" ht="24.2" customHeight="1">
      <c r="A142" s="26"/>
      <c r="B142" s="137"/>
      <c r="C142" s="138" t="s">
        <v>199</v>
      </c>
      <c r="D142" s="138" t="s">
        <v>160</v>
      </c>
      <c r="E142" s="139" t="s">
        <v>564</v>
      </c>
      <c r="F142" s="140" t="s">
        <v>565</v>
      </c>
      <c r="G142" s="141" t="s">
        <v>163</v>
      </c>
      <c r="H142" s="142">
        <v>4</v>
      </c>
      <c r="I142" s="143">
        <v>0</v>
      </c>
      <c r="J142" s="143">
        <f>ROUND(I142*H142,2)</f>
        <v>0</v>
      </c>
      <c r="K142" s="144"/>
      <c r="L142" s="145"/>
      <c r="M142" s="146" t="s">
        <v>1</v>
      </c>
      <c r="N142" s="147" t="s">
        <v>35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164</v>
      </c>
      <c r="AT142" s="150" t="s">
        <v>160</v>
      </c>
      <c r="AU142" s="150" t="s">
        <v>70</v>
      </c>
      <c r="AY142" s="14" t="s">
        <v>159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4" t="s">
        <v>77</v>
      </c>
      <c r="BK142" s="151">
        <f>ROUND(I142*H142,2)</f>
        <v>0</v>
      </c>
      <c r="BL142" s="14" t="s">
        <v>164</v>
      </c>
      <c r="BM142" s="150" t="s">
        <v>797</v>
      </c>
    </row>
    <row r="143" spans="1:65" s="2" customFormat="1" ht="11.25">
      <c r="A143" s="26"/>
      <c r="B143" s="27"/>
      <c r="C143" s="26"/>
      <c r="D143" s="152" t="s">
        <v>166</v>
      </c>
      <c r="E143" s="26"/>
      <c r="F143" s="153" t="s">
        <v>565</v>
      </c>
      <c r="G143" s="26"/>
      <c r="H143" s="26"/>
      <c r="I143" s="26"/>
      <c r="J143" s="26"/>
      <c r="K143" s="26"/>
      <c r="L143" s="27"/>
      <c r="M143" s="154"/>
      <c r="N143" s="155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166</v>
      </c>
      <c r="AU143" s="14" t="s">
        <v>70</v>
      </c>
    </row>
    <row r="144" spans="1:65" s="2" customFormat="1" ht="24.2" customHeight="1">
      <c r="A144" s="26"/>
      <c r="B144" s="137"/>
      <c r="C144" s="138" t="s">
        <v>203</v>
      </c>
      <c r="D144" s="138" t="s">
        <v>160</v>
      </c>
      <c r="E144" s="139" t="s">
        <v>798</v>
      </c>
      <c r="F144" s="140" t="s">
        <v>799</v>
      </c>
      <c r="G144" s="141" t="s">
        <v>163</v>
      </c>
      <c r="H144" s="142">
        <v>4</v>
      </c>
      <c r="I144" s="143">
        <v>0</v>
      </c>
      <c r="J144" s="143">
        <f>ROUND(I144*H144,2)</f>
        <v>0</v>
      </c>
      <c r="K144" s="144"/>
      <c r="L144" s="145"/>
      <c r="M144" s="146" t="s">
        <v>1</v>
      </c>
      <c r="N144" s="147" t="s">
        <v>35</v>
      </c>
      <c r="O144" s="148">
        <v>0</v>
      </c>
      <c r="P144" s="148">
        <f>O144*H144</f>
        <v>0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164</v>
      </c>
      <c r="AT144" s="150" t="s">
        <v>160</v>
      </c>
      <c r="AU144" s="150" t="s">
        <v>70</v>
      </c>
      <c r="AY144" s="14" t="s">
        <v>159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4" t="s">
        <v>77</v>
      </c>
      <c r="BK144" s="151">
        <f>ROUND(I144*H144,2)</f>
        <v>0</v>
      </c>
      <c r="BL144" s="14" t="s">
        <v>164</v>
      </c>
      <c r="BM144" s="150" t="s">
        <v>800</v>
      </c>
    </row>
    <row r="145" spans="1:65" s="2" customFormat="1" ht="19.5">
      <c r="A145" s="26"/>
      <c r="B145" s="27"/>
      <c r="C145" s="26"/>
      <c r="D145" s="152" t="s">
        <v>166</v>
      </c>
      <c r="E145" s="26"/>
      <c r="F145" s="153" t="s">
        <v>799</v>
      </c>
      <c r="G145" s="26"/>
      <c r="H145" s="26"/>
      <c r="I145" s="26"/>
      <c r="J145" s="26"/>
      <c r="K145" s="26"/>
      <c r="L145" s="27"/>
      <c r="M145" s="154"/>
      <c r="N145" s="155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166</v>
      </c>
      <c r="AU145" s="14" t="s">
        <v>70</v>
      </c>
    </row>
    <row r="146" spans="1:65" s="2" customFormat="1" ht="33" customHeight="1">
      <c r="A146" s="26"/>
      <c r="B146" s="137"/>
      <c r="C146" s="138" t="s">
        <v>207</v>
      </c>
      <c r="D146" s="138" t="s">
        <v>160</v>
      </c>
      <c r="E146" s="139" t="s">
        <v>801</v>
      </c>
      <c r="F146" s="140" t="s">
        <v>802</v>
      </c>
      <c r="G146" s="141" t="s">
        <v>803</v>
      </c>
      <c r="H146" s="142">
        <v>4</v>
      </c>
      <c r="I146" s="143">
        <v>0</v>
      </c>
      <c r="J146" s="143">
        <f>ROUND(I146*H146,2)</f>
        <v>0</v>
      </c>
      <c r="K146" s="144"/>
      <c r="L146" s="145"/>
      <c r="M146" s="146" t="s">
        <v>1</v>
      </c>
      <c r="N146" s="147" t="s">
        <v>35</v>
      </c>
      <c r="O146" s="148">
        <v>0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164</v>
      </c>
      <c r="AT146" s="150" t="s">
        <v>160</v>
      </c>
      <c r="AU146" s="150" t="s">
        <v>70</v>
      </c>
      <c r="AY146" s="14" t="s">
        <v>159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4" t="s">
        <v>77</v>
      </c>
      <c r="BK146" s="151">
        <f>ROUND(I146*H146,2)</f>
        <v>0</v>
      </c>
      <c r="BL146" s="14" t="s">
        <v>164</v>
      </c>
      <c r="BM146" s="150" t="s">
        <v>804</v>
      </c>
    </row>
    <row r="147" spans="1:65" s="2" customFormat="1" ht="19.5">
      <c r="A147" s="26"/>
      <c r="B147" s="27"/>
      <c r="C147" s="26"/>
      <c r="D147" s="152" t="s">
        <v>166</v>
      </c>
      <c r="E147" s="26"/>
      <c r="F147" s="153" t="s">
        <v>802</v>
      </c>
      <c r="G147" s="26"/>
      <c r="H147" s="26"/>
      <c r="I147" s="26"/>
      <c r="J147" s="26"/>
      <c r="K147" s="26"/>
      <c r="L147" s="27"/>
      <c r="M147" s="154"/>
      <c r="N147" s="155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166</v>
      </c>
      <c r="AU147" s="14" t="s">
        <v>70</v>
      </c>
    </row>
    <row r="148" spans="1:65" s="2" customFormat="1" ht="24.2" customHeight="1">
      <c r="A148" s="26"/>
      <c r="B148" s="137"/>
      <c r="C148" s="138" t="s">
        <v>211</v>
      </c>
      <c r="D148" s="138" t="s">
        <v>160</v>
      </c>
      <c r="E148" s="139" t="s">
        <v>805</v>
      </c>
      <c r="F148" s="140" t="s">
        <v>806</v>
      </c>
      <c r="G148" s="141" t="s">
        <v>163</v>
      </c>
      <c r="H148" s="142">
        <v>1</v>
      </c>
      <c r="I148" s="143">
        <v>0</v>
      </c>
      <c r="J148" s="143">
        <f>ROUND(I148*H148,2)</f>
        <v>0</v>
      </c>
      <c r="K148" s="144"/>
      <c r="L148" s="145"/>
      <c r="M148" s="146" t="s">
        <v>1</v>
      </c>
      <c r="N148" s="147" t="s">
        <v>35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164</v>
      </c>
      <c r="AT148" s="150" t="s">
        <v>160</v>
      </c>
      <c r="AU148" s="150" t="s">
        <v>70</v>
      </c>
      <c r="AY148" s="14" t="s">
        <v>159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77</v>
      </c>
      <c r="BK148" s="151">
        <f>ROUND(I148*H148,2)</f>
        <v>0</v>
      </c>
      <c r="BL148" s="14" t="s">
        <v>164</v>
      </c>
      <c r="BM148" s="150" t="s">
        <v>807</v>
      </c>
    </row>
    <row r="149" spans="1:65" s="2" customFormat="1" ht="11.25">
      <c r="A149" s="26"/>
      <c r="B149" s="27"/>
      <c r="C149" s="26"/>
      <c r="D149" s="152" t="s">
        <v>166</v>
      </c>
      <c r="E149" s="26"/>
      <c r="F149" s="153" t="s">
        <v>806</v>
      </c>
      <c r="G149" s="26"/>
      <c r="H149" s="26"/>
      <c r="I149" s="26"/>
      <c r="J149" s="26"/>
      <c r="K149" s="26"/>
      <c r="L149" s="27"/>
      <c r="M149" s="154"/>
      <c r="N149" s="155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166</v>
      </c>
      <c r="AU149" s="14" t="s">
        <v>70</v>
      </c>
    </row>
    <row r="150" spans="1:65" s="2" customFormat="1" ht="24.2" customHeight="1">
      <c r="A150" s="26"/>
      <c r="B150" s="137"/>
      <c r="C150" s="138" t="s">
        <v>215</v>
      </c>
      <c r="D150" s="138" t="s">
        <v>160</v>
      </c>
      <c r="E150" s="139" t="s">
        <v>808</v>
      </c>
      <c r="F150" s="140" t="s">
        <v>809</v>
      </c>
      <c r="G150" s="141" t="s">
        <v>163</v>
      </c>
      <c r="H150" s="142">
        <v>4</v>
      </c>
      <c r="I150" s="143">
        <v>0</v>
      </c>
      <c r="J150" s="143">
        <f>ROUND(I150*H150,2)</f>
        <v>0</v>
      </c>
      <c r="K150" s="144"/>
      <c r="L150" s="145"/>
      <c r="M150" s="146" t="s">
        <v>1</v>
      </c>
      <c r="N150" s="147" t="s">
        <v>35</v>
      </c>
      <c r="O150" s="148">
        <v>0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164</v>
      </c>
      <c r="AT150" s="150" t="s">
        <v>160</v>
      </c>
      <c r="AU150" s="150" t="s">
        <v>70</v>
      </c>
      <c r="AY150" s="14" t="s">
        <v>159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4" t="s">
        <v>77</v>
      </c>
      <c r="BK150" s="151">
        <f>ROUND(I150*H150,2)</f>
        <v>0</v>
      </c>
      <c r="BL150" s="14" t="s">
        <v>164</v>
      </c>
      <c r="BM150" s="150" t="s">
        <v>810</v>
      </c>
    </row>
    <row r="151" spans="1:65" s="2" customFormat="1" ht="19.5">
      <c r="A151" s="26"/>
      <c r="B151" s="27"/>
      <c r="C151" s="26"/>
      <c r="D151" s="152" t="s">
        <v>166</v>
      </c>
      <c r="E151" s="26"/>
      <c r="F151" s="153" t="s">
        <v>809</v>
      </c>
      <c r="G151" s="26"/>
      <c r="H151" s="26"/>
      <c r="I151" s="26"/>
      <c r="J151" s="26"/>
      <c r="K151" s="26"/>
      <c r="L151" s="27"/>
      <c r="M151" s="154"/>
      <c r="N151" s="155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166</v>
      </c>
      <c r="AU151" s="14" t="s">
        <v>70</v>
      </c>
    </row>
    <row r="152" spans="1:65" s="2" customFormat="1" ht="24.2" customHeight="1">
      <c r="A152" s="26"/>
      <c r="B152" s="137"/>
      <c r="C152" s="138" t="s">
        <v>219</v>
      </c>
      <c r="D152" s="138" t="s">
        <v>160</v>
      </c>
      <c r="E152" s="139" t="s">
        <v>811</v>
      </c>
      <c r="F152" s="140" t="s">
        <v>812</v>
      </c>
      <c r="G152" s="141" t="s">
        <v>163</v>
      </c>
      <c r="H152" s="142">
        <v>4</v>
      </c>
      <c r="I152" s="143">
        <v>0</v>
      </c>
      <c r="J152" s="143">
        <f>ROUND(I152*H152,2)</f>
        <v>0</v>
      </c>
      <c r="K152" s="144"/>
      <c r="L152" s="145"/>
      <c r="M152" s="146" t="s">
        <v>1</v>
      </c>
      <c r="N152" s="147" t="s">
        <v>35</v>
      </c>
      <c r="O152" s="148">
        <v>0</v>
      </c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164</v>
      </c>
      <c r="AT152" s="150" t="s">
        <v>160</v>
      </c>
      <c r="AU152" s="150" t="s">
        <v>70</v>
      </c>
      <c r="AY152" s="14" t="s">
        <v>159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4" t="s">
        <v>77</v>
      </c>
      <c r="BK152" s="151">
        <f>ROUND(I152*H152,2)</f>
        <v>0</v>
      </c>
      <c r="BL152" s="14" t="s">
        <v>164</v>
      </c>
      <c r="BM152" s="150" t="s">
        <v>813</v>
      </c>
    </row>
    <row r="153" spans="1:65" s="2" customFormat="1" ht="19.5">
      <c r="A153" s="26"/>
      <c r="B153" s="27"/>
      <c r="C153" s="26"/>
      <c r="D153" s="152" t="s">
        <v>166</v>
      </c>
      <c r="E153" s="26"/>
      <c r="F153" s="153" t="s">
        <v>812</v>
      </c>
      <c r="G153" s="26"/>
      <c r="H153" s="26"/>
      <c r="I153" s="26"/>
      <c r="J153" s="26"/>
      <c r="K153" s="26"/>
      <c r="L153" s="27"/>
      <c r="M153" s="154"/>
      <c r="N153" s="155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166</v>
      </c>
      <c r="AU153" s="14" t="s">
        <v>70</v>
      </c>
    </row>
    <row r="154" spans="1:65" s="2" customFormat="1" ht="24.2" customHeight="1">
      <c r="A154" s="26"/>
      <c r="B154" s="137"/>
      <c r="C154" s="138" t="s">
        <v>8</v>
      </c>
      <c r="D154" s="138" t="s">
        <v>160</v>
      </c>
      <c r="E154" s="139" t="s">
        <v>814</v>
      </c>
      <c r="F154" s="140" t="s">
        <v>815</v>
      </c>
      <c r="G154" s="141" t="s">
        <v>163</v>
      </c>
      <c r="H154" s="142">
        <v>1</v>
      </c>
      <c r="I154" s="143">
        <v>0</v>
      </c>
      <c r="J154" s="143">
        <f>ROUND(I154*H154,2)</f>
        <v>0</v>
      </c>
      <c r="K154" s="144"/>
      <c r="L154" s="145"/>
      <c r="M154" s="146" t="s">
        <v>1</v>
      </c>
      <c r="N154" s="147" t="s">
        <v>35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164</v>
      </c>
      <c r="AT154" s="150" t="s">
        <v>160</v>
      </c>
      <c r="AU154" s="150" t="s">
        <v>70</v>
      </c>
      <c r="AY154" s="14" t="s">
        <v>159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4" t="s">
        <v>77</v>
      </c>
      <c r="BK154" s="151">
        <f>ROUND(I154*H154,2)</f>
        <v>0</v>
      </c>
      <c r="BL154" s="14" t="s">
        <v>164</v>
      </c>
      <c r="BM154" s="150" t="s">
        <v>816</v>
      </c>
    </row>
    <row r="155" spans="1:65" s="2" customFormat="1" ht="19.5">
      <c r="A155" s="26"/>
      <c r="B155" s="27"/>
      <c r="C155" s="26"/>
      <c r="D155" s="152" t="s">
        <v>166</v>
      </c>
      <c r="E155" s="26"/>
      <c r="F155" s="153" t="s">
        <v>815</v>
      </c>
      <c r="G155" s="26"/>
      <c r="H155" s="26"/>
      <c r="I155" s="26"/>
      <c r="J155" s="26"/>
      <c r="K155" s="26"/>
      <c r="L155" s="27"/>
      <c r="M155" s="154"/>
      <c r="N155" s="155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166</v>
      </c>
      <c r="AU155" s="14" t="s">
        <v>70</v>
      </c>
    </row>
    <row r="156" spans="1:65" s="2" customFormat="1" ht="24.2" customHeight="1">
      <c r="A156" s="26"/>
      <c r="B156" s="137"/>
      <c r="C156" s="138" t="s">
        <v>226</v>
      </c>
      <c r="D156" s="138" t="s">
        <v>160</v>
      </c>
      <c r="E156" s="139" t="s">
        <v>817</v>
      </c>
      <c r="F156" s="140" t="s">
        <v>818</v>
      </c>
      <c r="G156" s="141" t="s">
        <v>163</v>
      </c>
      <c r="H156" s="142">
        <v>4</v>
      </c>
      <c r="I156" s="143">
        <v>0</v>
      </c>
      <c r="J156" s="143">
        <f>ROUND(I156*H156,2)</f>
        <v>0</v>
      </c>
      <c r="K156" s="144"/>
      <c r="L156" s="145"/>
      <c r="M156" s="146" t="s">
        <v>1</v>
      </c>
      <c r="N156" s="147" t="s">
        <v>35</v>
      </c>
      <c r="O156" s="148">
        <v>0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164</v>
      </c>
      <c r="AT156" s="150" t="s">
        <v>160</v>
      </c>
      <c r="AU156" s="150" t="s">
        <v>70</v>
      </c>
      <c r="AY156" s="14" t="s">
        <v>159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4" t="s">
        <v>77</v>
      </c>
      <c r="BK156" s="151">
        <f>ROUND(I156*H156,2)</f>
        <v>0</v>
      </c>
      <c r="BL156" s="14" t="s">
        <v>164</v>
      </c>
      <c r="BM156" s="150" t="s">
        <v>819</v>
      </c>
    </row>
    <row r="157" spans="1:65" s="2" customFormat="1" ht="19.5">
      <c r="A157" s="26"/>
      <c r="B157" s="27"/>
      <c r="C157" s="26"/>
      <c r="D157" s="152" t="s">
        <v>166</v>
      </c>
      <c r="E157" s="26"/>
      <c r="F157" s="153" t="s">
        <v>818</v>
      </c>
      <c r="G157" s="26"/>
      <c r="H157" s="26"/>
      <c r="I157" s="26"/>
      <c r="J157" s="26"/>
      <c r="K157" s="26"/>
      <c r="L157" s="27"/>
      <c r="M157" s="154"/>
      <c r="N157" s="155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166</v>
      </c>
      <c r="AU157" s="14" t="s">
        <v>70</v>
      </c>
    </row>
    <row r="158" spans="1:65" s="2" customFormat="1" ht="24.2" customHeight="1">
      <c r="A158" s="26"/>
      <c r="B158" s="137"/>
      <c r="C158" s="138" t="s">
        <v>230</v>
      </c>
      <c r="D158" s="138" t="s">
        <v>160</v>
      </c>
      <c r="E158" s="139" t="s">
        <v>820</v>
      </c>
      <c r="F158" s="140" t="s">
        <v>821</v>
      </c>
      <c r="G158" s="141" t="s">
        <v>163</v>
      </c>
      <c r="H158" s="142">
        <v>4</v>
      </c>
      <c r="I158" s="143">
        <v>0</v>
      </c>
      <c r="J158" s="143">
        <f>ROUND(I158*H158,2)</f>
        <v>0</v>
      </c>
      <c r="K158" s="144"/>
      <c r="L158" s="145"/>
      <c r="M158" s="146" t="s">
        <v>1</v>
      </c>
      <c r="N158" s="147" t="s">
        <v>35</v>
      </c>
      <c r="O158" s="148">
        <v>0</v>
      </c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164</v>
      </c>
      <c r="AT158" s="150" t="s">
        <v>160</v>
      </c>
      <c r="AU158" s="150" t="s">
        <v>70</v>
      </c>
      <c r="AY158" s="14" t="s">
        <v>159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4" t="s">
        <v>77</v>
      </c>
      <c r="BK158" s="151">
        <f>ROUND(I158*H158,2)</f>
        <v>0</v>
      </c>
      <c r="BL158" s="14" t="s">
        <v>164</v>
      </c>
      <c r="BM158" s="150" t="s">
        <v>822</v>
      </c>
    </row>
    <row r="159" spans="1:65" s="2" customFormat="1" ht="19.5">
      <c r="A159" s="26"/>
      <c r="B159" s="27"/>
      <c r="C159" s="26"/>
      <c r="D159" s="152" t="s">
        <v>166</v>
      </c>
      <c r="E159" s="26"/>
      <c r="F159" s="153" t="s">
        <v>821</v>
      </c>
      <c r="G159" s="26"/>
      <c r="H159" s="26"/>
      <c r="I159" s="26"/>
      <c r="J159" s="26"/>
      <c r="K159" s="26"/>
      <c r="L159" s="27"/>
      <c r="M159" s="154"/>
      <c r="N159" s="155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166</v>
      </c>
      <c r="AU159" s="14" t="s">
        <v>70</v>
      </c>
    </row>
    <row r="160" spans="1:65" s="2" customFormat="1" ht="24.2" customHeight="1">
      <c r="A160" s="26"/>
      <c r="B160" s="137"/>
      <c r="C160" s="138" t="s">
        <v>234</v>
      </c>
      <c r="D160" s="138" t="s">
        <v>160</v>
      </c>
      <c r="E160" s="139" t="s">
        <v>823</v>
      </c>
      <c r="F160" s="140" t="s">
        <v>824</v>
      </c>
      <c r="G160" s="141" t="s">
        <v>163</v>
      </c>
      <c r="H160" s="142">
        <v>2</v>
      </c>
      <c r="I160" s="143">
        <v>0</v>
      </c>
      <c r="J160" s="143">
        <f>ROUND(I160*H160,2)</f>
        <v>0</v>
      </c>
      <c r="K160" s="144"/>
      <c r="L160" s="145"/>
      <c r="M160" s="146" t="s">
        <v>1</v>
      </c>
      <c r="N160" s="147" t="s">
        <v>35</v>
      </c>
      <c r="O160" s="148">
        <v>0</v>
      </c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164</v>
      </c>
      <c r="AT160" s="150" t="s">
        <v>160</v>
      </c>
      <c r="AU160" s="150" t="s">
        <v>70</v>
      </c>
      <c r="AY160" s="14" t="s">
        <v>159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4" t="s">
        <v>77</v>
      </c>
      <c r="BK160" s="151">
        <f>ROUND(I160*H160,2)</f>
        <v>0</v>
      </c>
      <c r="BL160" s="14" t="s">
        <v>164</v>
      </c>
      <c r="BM160" s="150" t="s">
        <v>825</v>
      </c>
    </row>
    <row r="161" spans="1:65" s="2" customFormat="1" ht="19.5">
      <c r="A161" s="26"/>
      <c r="B161" s="27"/>
      <c r="C161" s="26"/>
      <c r="D161" s="152" t="s">
        <v>166</v>
      </c>
      <c r="E161" s="26"/>
      <c r="F161" s="153" t="s">
        <v>824</v>
      </c>
      <c r="G161" s="26"/>
      <c r="H161" s="26"/>
      <c r="I161" s="26"/>
      <c r="J161" s="26"/>
      <c r="K161" s="26"/>
      <c r="L161" s="27"/>
      <c r="M161" s="154"/>
      <c r="N161" s="155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166</v>
      </c>
      <c r="AU161" s="14" t="s">
        <v>70</v>
      </c>
    </row>
    <row r="162" spans="1:65" s="11" customFormat="1" ht="25.9" customHeight="1">
      <c r="B162" s="127"/>
      <c r="D162" s="128" t="s">
        <v>69</v>
      </c>
      <c r="E162" s="129" t="s">
        <v>157</v>
      </c>
      <c r="F162" s="129" t="s">
        <v>158</v>
      </c>
      <c r="J162" s="130">
        <f>BK162</f>
        <v>0</v>
      </c>
      <c r="L162" s="127"/>
      <c r="M162" s="131"/>
      <c r="N162" s="132"/>
      <c r="O162" s="132"/>
      <c r="P162" s="133">
        <f>SUM(P163:P190)</f>
        <v>0</v>
      </c>
      <c r="Q162" s="132"/>
      <c r="R162" s="133">
        <f>SUM(R163:R190)</f>
        <v>0</v>
      </c>
      <c r="S162" s="132"/>
      <c r="T162" s="134">
        <f>SUM(T163:T190)</f>
        <v>0</v>
      </c>
      <c r="AR162" s="128" t="s">
        <v>91</v>
      </c>
      <c r="AT162" s="135" t="s">
        <v>69</v>
      </c>
      <c r="AU162" s="135" t="s">
        <v>70</v>
      </c>
      <c r="AY162" s="128" t="s">
        <v>159</v>
      </c>
      <c r="BK162" s="136">
        <f>SUM(BK163:BK190)</f>
        <v>0</v>
      </c>
    </row>
    <row r="163" spans="1:65" s="2" customFormat="1" ht="24.2" customHeight="1">
      <c r="A163" s="26"/>
      <c r="B163" s="137"/>
      <c r="C163" s="157" t="s">
        <v>238</v>
      </c>
      <c r="D163" s="157" t="s">
        <v>186</v>
      </c>
      <c r="E163" s="158" t="s">
        <v>826</v>
      </c>
      <c r="F163" s="159" t="s">
        <v>827</v>
      </c>
      <c r="G163" s="160" t="s">
        <v>163</v>
      </c>
      <c r="H163" s="161">
        <v>4</v>
      </c>
      <c r="I163" s="162">
        <v>0</v>
      </c>
      <c r="J163" s="162">
        <f>ROUND(I163*H163,2)</f>
        <v>0</v>
      </c>
      <c r="K163" s="163"/>
      <c r="L163" s="27"/>
      <c r="M163" s="164" t="s">
        <v>1</v>
      </c>
      <c r="N163" s="165" t="s">
        <v>35</v>
      </c>
      <c r="O163" s="148">
        <v>0</v>
      </c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189</v>
      </c>
      <c r="AT163" s="150" t="s">
        <v>186</v>
      </c>
      <c r="AU163" s="150" t="s">
        <v>77</v>
      </c>
      <c r="AY163" s="14" t="s">
        <v>159</v>
      </c>
      <c r="BE163" s="151">
        <f>IF(N163="základní",J163,0)</f>
        <v>0</v>
      </c>
      <c r="BF163" s="151">
        <f>IF(N163="snížená",J163,0)</f>
        <v>0</v>
      </c>
      <c r="BG163" s="151">
        <f>IF(N163="zákl. přenesená",J163,0)</f>
        <v>0</v>
      </c>
      <c r="BH163" s="151">
        <f>IF(N163="sníž. přenesená",J163,0)</f>
        <v>0</v>
      </c>
      <c r="BI163" s="151">
        <f>IF(N163="nulová",J163,0)</f>
        <v>0</v>
      </c>
      <c r="BJ163" s="14" t="s">
        <v>77</v>
      </c>
      <c r="BK163" s="151">
        <f>ROUND(I163*H163,2)</f>
        <v>0</v>
      </c>
      <c r="BL163" s="14" t="s">
        <v>189</v>
      </c>
      <c r="BM163" s="150" t="s">
        <v>828</v>
      </c>
    </row>
    <row r="164" spans="1:65" s="2" customFormat="1" ht="19.5">
      <c r="A164" s="26"/>
      <c r="B164" s="27"/>
      <c r="C164" s="26"/>
      <c r="D164" s="152" t="s">
        <v>166</v>
      </c>
      <c r="E164" s="26"/>
      <c r="F164" s="153" t="s">
        <v>827</v>
      </c>
      <c r="G164" s="26"/>
      <c r="H164" s="26"/>
      <c r="I164" s="26"/>
      <c r="J164" s="26"/>
      <c r="K164" s="26"/>
      <c r="L164" s="27"/>
      <c r="M164" s="154"/>
      <c r="N164" s="155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166</v>
      </c>
      <c r="AU164" s="14" t="s">
        <v>77</v>
      </c>
    </row>
    <row r="165" spans="1:65" s="2" customFormat="1" ht="16.5" customHeight="1">
      <c r="A165" s="26"/>
      <c r="B165" s="137"/>
      <c r="C165" s="157" t="s">
        <v>242</v>
      </c>
      <c r="D165" s="157" t="s">
        <v>186</v>
      </c>
      <c r="E165" s="158" t="s">
        <v>829</v>
      </c>
      <c r="F165" s="159" t="s">
        <v>830</v>
      </c>
      <c r="G165" s="160" t="s">
        <v>163</v>
      </c>
      <c r="H165" s="161">
        <v>4</v>
      </c>
      <c r="I165" s="162">
        <v>0</v>
      </c>
      <c r="J165" s="162">
        <f>ROUND(I165*H165,2)</f>
        <v>0</v>
      </c>
      <c r="K165" s="163"/>
      <c r="L165" s="27"/>
      <c r="M165" s="164" t="s">
        <v>1</v>
      </c>
      <c r="N165" s="165" t="s">
        <v>35</v>
      </c>
      <c r="O165" s="148">
        <v>0</v>
      </c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189</v>
      </c>
      <c r="AT165" s="150" t="s">
        <v>186</v>
      </c>
      <c r="AU165" s="150" t="s">
        <v>77</v>
      </c>
      <c r="AY165" s="14" t="s">
        <v>159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4" t="s">
        <v>77</v>
      </c>
      <c r="BK165" s="151">
        <f>ROUND(I165*H165,2)</f>
        <v>0</v>
      </c>
      <c r="BL165" s="14" t="s">
        <v>189</v>
      </c>
      <c r="BM165" s="150" t="s">
        <v>831</v>
      </c>
    </row>
    <row r="166" spans="1:65" s="2" customFormat="1" ht="11.25">
      <c r="A166" s="26"/>
      <c r="B166" s="27"/>
      <c r="C166" s="26"/>
      <c r="D166" s="152" t="s">
        <v>166</v>
      </c>
      <c r="E166" s="26"/>
      <c r="F166" s="153" t="s">
        <v>830</v>
      </c>
      <c r="G166" s="26"/>
      <c r="H166" s="26"/>
      <c r="I166" s="26"/>
      <c r="J166" s="26"/>
      <c r="K166" s="26"/>
      <c r="L166" s="27"/>
      <c r="M166" s="154"/>
      <c r="N166" s="155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166</v>
      </c>
      <c r="AU166" s="14" t="s">
        <v>77</v>
      </c>
    </row>
    <row r="167" spans="1:65" s="2" customFormat="1" ht="24.2" customHeight="1">
      <c r="A167" s="26"/>
      <c r="B167" s="137"/>
      <c r="C167" s="157" t="s">
        <v>7</v>
      </c>
      <c r="D167" s="157" t="s">
        <v>186</v>
      </c>
      <c r="E167" s="158" t="s">
        <v>832</v>
      </c>
      <c r="F167" s="159" t="s">
        <v>833</v>
      </c>
      <c r="G167" s="160" t="s">
        <v>163</v>
      </c>
      <c r="H167" s="161">
        <v>1</v>
      </c>
      <c r="I167" s="162">
        <v>0</v>
      </c>
      <c r="J167" s="162">
        <f>ROUND(I167*H167,2)</f>
        <v>0</v>
      </c>
      <c r="K167" s="163"/>
      <c r="L167" s="27"/>
      <c r="M167" s="164" t="s">
        <v>1</v>
      </c>
      <c r="N167" s="165" t="s">
        <v>35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189</v>
      </c>
      <c r="AT167" s="150" t="s">
        <v>186</v>
      </c>
      <c r="AU167" s="150" t="s">
        <v>77</v>
      </c>
      <c r="AY167" s="14" t="s">
        <v>159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4" t="s">
        <v>77</v>
      </c>
      <c r="BK167" s="151">
        <f>ROUND(I167*H167,2)</f>
        <v>0</v>
      </c>
      <c r="BL167" s="14" t="s">
        <v>189</v>
      </c>
      <c r="BM167" s="150" t="s">
        <v>834</v>
      </c>
    </row>
    <row r="168" spans="1:65" s="2" customFormat="1" ht="11.25">
      <c r="A168" s="26"/>
      <c r="B168" s="27"/>
      <c r="C168" s="26"/>
      <c r="D168" s="152" t="s">
        <v>166</v>
      </c>
      <c r="E168" s="26"/>
      <c r="F168" s="153" t="s">
        <v>833</v>
      </c>
      <c r="G168" s="26"/>
      <c r="H168" s="26"/>
      <c r="I168" s="26"/>
      <c r="J168" s="26"/>
      <c r="K168" s="26"/>
      <c r="L168" s="27"/>
      <c r="M168" s="154"/>
      <c r="N168" s="155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166</v>
      </c>
      <c r="AU168" s="14" t="s">
        <v>77</v>
      </c>
    </row>
    <row r="169" spans="1:65" s="2" customFormat="1" ht="21.75" customHeight="1">
      <c r="A169" s="26"/>
      <c r="B169" s="137"/>
      <c r="C169" s="157" t="s">
        <v>249</v>
      </c>
      <c r="D169" s="157" t="s">
        <v>186</v>
      </c>
      <c r="E169" s="158" t="s">
        <v>835</v>
      </c>
      <c r="F169" s="159" t="s">
        <v>836</v>
      </c>
      <c r="G169" s="160" t="s">
        <v>163</v>
      </c>
      <c r="H169" s="161">
        <v>4</v>
      </c>
      <c r="I169" s="162">
        <v>0</v>
      </c>
      <c r="J169" s="162">
        <f>ROUND(I169*H169,2)</f>
        <v>0</v>
      </c>
      <c r="K169" s="163"/>
      <c r="L169" s="27"/>
      <c r="M169" s="164" t="s">
        <v>1</v>
      </c>
      <c r="N169" s="165" t="s">
        <v>35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189</v>
      </c>
      <c r="AT169" s="150" t="s">
        <v>186</v>
      </c>
      <c r="AU169" s="150" t="s">
        <v>77</v>
      </c>
      <c r="AY169" s="14" t="s">
        <v>159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4" t="s">
        <v>77</v>
      </c>
      <c r="BK169" s="151">
        <f>ROUND(I169*H169,2)</f>
        <v>0</v>
      </c>
      <c r="BL169" s="14" t="s">
        <v>189</v>
      </c>
      <c r="BM169" s="150" t="s">
        <v>837</v>
      </c>
    </row>
    <row r="170" spans="1:65" s="2" customFormat="1" ht="11.25">
      <c r="A170" s="26"/>
      <c r="B170" s="27"/>
      <c r="C170" s="26"/>
      <c r="D170" s="152" t="s">
        <v>166</v>
      </c>
      <c r="E170" s="26"/>
      <c r="F170" s="153" t="s">
        <v>836</v>
      </c>
      <c r="G170" s="26"/>
      <c r="H170" s="26"/>
      <c r="I170" s="26"/>
      <c r="J170" s="26"/>
      <c r="K170" s="26"/>
      <c r="L170" s="27"/>
      <c r="M170" s="154"/>
      <c r="N170" s="155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166</v>
      </c>
      <c r="AU170" s="14" t="s">
        <v>77</v>
      </c>
    </row>
    <row r="171" spans="1:65" s="2" customFormat="1" ht="33" customHeight="1">
      <c r="A171" s="26"/>
      <c r="B171" s="137"/>
      <c r="C171" s="157" t="s">
        <v>253</v>
      </c>
      <c r="D171" s="157" t="s">
        <v>186</v>
      </c>
      <c r="E171" s="158" t="s">
        <v>838</v>
      </c>
      <c r="F171" s="159" t="s">
        <v>839</v>
      </c>
      <c r="G171" s="160" t="s">
        <v>163</v>
      </c>
      <c r="H171" s="161">
        <v>4</v>
      </c>
      <c r="I171" s="162">
        <v>0</v>
      </c>
      <c r="J171" s="162">
        <f>ROUND(I171*H171,2)</f>
        <v>0</v>
      </c>
      <c r="K171" s="163"/>
      <c r="L171" s="27"/>
      <c r="M171" s="164" t="s">
        <v>1</v>
      </c>
      <c r="N171" s="165" t="s">
        <v>35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189</v>
      </c>
      <c r="AT171" s="150" t="s">
        <v>186</v>
      </c>
      <c r="AU171" s="150" t="s">
        <v>77</v>
      </c>
      <c r="AY171" s="14" t="s">
        <v>159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4" t="s">
        <v>77</v>
      </c>
      <c r="BK171" s="151">
        <f>ROUND(I171*H171,2)</f>
        <v>0</v>
      </c>
      <c r="BL171" s="14" t="s">
        <v>189</v>
      </c>
      <c r="BM171" s="150" t="s">
        <v>840</v>
      </c>
    </row>
    <row r="172" spans="1:65" s="2" customFormat="1" ht="19.5">
      <c r="A172" s="26"/>
      <c r="B172" s="27"/>
      <c r="C172" s="26"/>
      <c r="D172" s="152" t="s">
        <v>166</v>
      </c>
      <c r="E172" s="26"/>
      <c r="F172" s="153" t="s">
        <v>839</v>
      </c>
      <c r="G172" s="26"/>
      <c r="H172" s="26"/>
      <c r="I172" s="26"/>
      <c r="J172" s="26"/>
      <c r="K172" s="26"/>
      <c r="L172" s="27"/>
      <c r="M172" s="154"/>
      <c r="N172" s="155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166</v>
      </c>
      <c r="AU172" s="14" t="s">
        <v>77</v>
      </c>
    </row>
    <row r="173" spans="1:65" s="2" customFormat="1" ht="24.2" customHeight="1">
      <c r="A173" s="26"/>
      <c r="B173" s="137"/>
      <c r="C173" s="157" t="s">
        <v>257</v>
      </c>
      <c r="D173" s="157" t="s">
        <v>186</v>
      </c>
      <c r="E173" s="158" t="s">
        <v>841</v>
      </c>
      <c r="F173" s="159" t="s">
        <v>842</v>
      </c>
      <c r="G173" s="160" t="s">
        <v>163</v>
      </c>
      <c r="H173" s="161">
        <v>4</v>
      </c>
      <c r="I173" s="162">
        <v>0</v>
      </c>
      <c r="J173" s="162">
        <f>ROUND(I173*H173,2)</f>
        <v>0</v>
      </c>
      <c r="K173" s="163"/>
      <c r="L173" s="27"/>
      <c r="M173" s="164" t="s">
        <v>1</v>
      </c>
      <c r="N173" s="165" t="s">
        <v>35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189</v>
      </c>
      <c r="AT173" s="150" t="s">
        <v>186</v>
      </c>
      <c r="AU173" s="150" t="s">
        <v>77</v>
      </c>
      <c r="AY173" s="14" t="s">
        <v>159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4" t="s">
        <v>77</v>
      </c>
      <c r="BK173" s="151">
        <f>ROUND(I173*H173,2)</f>
        <v>0</v>
      </c>
      <c r="BL173" s="14" t="s">
        <v>189</v>
      </c>
      <c r="BM173" s="150" t="s">
        <v>843</v>
      </c>
    </row>
    <row r="174" spans="1:65" s="2" customFormat="1" ht="11.25">
      <c r="A174" s="26"/>
      <c r="B174" s="27"/>
      <c r="C174" s="26"/>
      <c r="D174" s="152" t="s">
        <v>166</v>
      </c>
      <c r="E174" s="26"/>
      <c r="F174" s="153" t="s">
        <v>842</v>
      </c>
      <c r="G174" s="26"/>
      <c r="H174" s="26"/>
      <c r="I174" s="26"/>
      <c r="J174" s="26"/>
      <c r="K174" s="26"/>
      <c r="L174" s="27"/>
      <c r="M174" s="154"/>
      <c r="N174" s="155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166</v>
      </c>
      <c r="AU174" s="14" t="s">
        <v>77</v>
      </c>
    </row>
    <row r="175" spans="1:65" s="2" customFormat="1" ht="24.2" customHeight="1">
      <c r="A175" s="26"/>
      <c r="B175" s="137"/>
      <c r="C175" s="157" t="s">
        <v>262</v>
      </c>
      <c r="D175" s="157" t="s">
        <v>186</v>
      </c>
      <c r="E175" s="158" t="s">
        <v>556</v>
      </c>
      <c r="F175" s="159" t="s">
        <v>557</v>
      </c>
      <c r="G175" s="160" t="s">
        <v>163</v>
      </c>
      <c r="H175" s="161">
        <v>4</v>
      </c>
      <c r="I175" s="162">
        <v>0</v>
      </c>
      <c r="J175" s="162">
        <f>ROUND(I175*H175,2)</f>
        <v>0</v>
      </c>
      <c r="K175" s="163"/>
      <c r="L175" s="27"/>
      <c r="M175" s="164" t="s">
        <v>1</v>
      </c>
      <c r="N175" s="165" t="s">
        <v>35</v>
      </c>
      <c r="O175" s="148">
        <v>0</v>
      </c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189</v>
      </c>
      <c r="AT175" s="150" t="s">
        <v>186</v>
      </c>
      <c r="AU175" s="150" t="s">
        <v>77</v>
      </c>
      <c r="AY175" s="14" t="s">
        <v>159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4" t="s">
        <v>77</v>
      </c>
      <c r="BK175" s="151">
        <f>ROUND(I175*H175,2)</f>
        <v>0</v>
      </c>
      <c r="BL175" s="14" t="s">
        <v>189</v>
      </c>
      <c r="BM175" s="150" t="s">
        <v>844</v>
      </c>
    </row>
    <row r="176" spans="1:65" s="2" customFormat="1" ht="11.25">
      <c r="A176" s="26"/>
      <c r="B176" s="27"/>
      <c r="C176" s="26"/>
      <c r="D176" s="152" t="s">
        <v>166</v>
      </c>
      <c r="E176" s="26"/>
      <c r="F176" s="153" t="s">
        <v>557</v>
      </c>
      <c r="G176" s="26"/>
      <c r="H176" s="26"/>
      <c r="I176" s="26"/>
      <c r="J176" s="26"/>
      <c r="K176" s="26"/>
      <c r="L176" s="27"/>
      <c r="M176" s="154"/>
      <c r="N176" s="155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166</v>
      </c>
      <c r="AU176" s="14" t="s">
        <v>77</v>
      </c>
    </row>
    <row r="177" spans="1:65" s="2" customFormat="1" ht="24.2" customHeight="1">
      <c r="A177" s="26"/>
      <c r="B177" s="137"/>
      <c r="C177" s="157" t="s">
        <v>266</v>
      </c>
      <c r="D177" s="157" t="s">
        <v>186</v>
      </c>
      <c r="E177" s="158" t="s">
        <v>845</v>
      </c>
      <c r="F177" s="159" t="s">
        <v>846</v>
      </c>
      <c r="G177" s="160" t="s">
        <v>163</v>
      </c>
      <c r="H177" s="161">
        <v>4</v>
      </c>
      <c r="I177" s="162">
        <v>0</v>
      </c>
      <c r="J177" s="162">
        <f>ROUND(I177*H177,2)</f>
        <v>0</v>
      </c>
      <c r="K177" s="163"/>
      <c r="L177" s="27"/>
      <c r="M177" s="164" t="s">
        <v>1</v>
      </c>
      <c r="N177" s="165" t="s">
        <v>35</v>
      </c>
      <c r="O177" s="148">
        <v>0</v>
      </c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189</v>
      </c>
      <c r="AT177" s="150" t="s">
        <v>186</v>
      </c>
      <c r="AU177" s="150" t="s">
        <v>77</v>
      </c>
      <c r="AY177" s="14" t="s">
        <v>159</v>
      </c>
      <c r="BE177" s="151">
        <f>IF(N177="základní",J177,0)</f>
        <v>0</v>
      </c>
      <c r="BF177" s="151">
        <f>IF(N177="snížená",J177,0)</f>
        <v>0</v>
      </c>
      <c r="BG177" s="151">
        <f>IF(N177="zákl. přenesená",J177,0)</f>
        <v>0</v>
      </c>
      <c r="BH177" s="151">
        <f>IF(N177="sníž. přenesená",J177,0)</f>
        <v>0</v>
      </c>
      <c r="BI177" s="151">
        <f>IF(N177="nulová",J177,0)</f>
        <v>0</v>
      </c>
      <c r="BJ177" s="14" t="s">
        <v>77</v>
      </c>
      <c r="BK177" s="151">
        <f>ROUND(I177*H177,2)</f>
        <v>0</v>
      </c>
      <c r="BL177" s="14" t="s">
        <v>189</v>
      </c>
      <c r="BM177" s="150" t="s">
        <v>847</v>
      </c>
    </row>
    <row r="178" spans="1:65" s="2" customFormat="1" ht="19.5">
      <c r="A178" s="26"/>
      <c r="B178" s="27"/>
      <c r="C178" s="26"/>
      <c r="D178" s="152" t="s">
        <v>166</v>
      </c>
      <c r="E178" s="26"/>
      <c r="F178" s="153" t="s">
        <v>846</v>
      </c>
      <c r="G178" s="26"/>
      <c r="H178" s="26"/>
      <c r="I178" s="26"/>
      <c r="J178" s="26"/>
      <c r="K178" s="26"/>
      <c r="L178" s="27"/>
      <c r="M178" s="154"/>
      <c r="N178" s="155"/>
      <c r="O178" s="52"/>
      <c r="P178" s="52"/>
      <c r="Q178" s="52"/>
      <c r="R178" s="52"/>
      <c r="S178" s="52"/>
      <c r="T178" s="53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T178" s="14" t="s">
        <v>166</v>
      </c>
      <c r="AU178" s="14" t="s">
        <v>77</v>
      </c>
    </row>
    <row r="179" spans="1:65" s="2" customFormat="1" ht="24.2" customHeight="1">
      <c r="A179" s="26"/>
      <c r="B179" s="137"/>
      <c r="C179" s="157" t="s">
        <v>270</v>
      </c>
      <c r="D179" s="157" t="s">
        <v>186</v>
      </c>
      <c r="E179" s="158" t="s">
        <v>848</v>
      </c>
      <c r="F179" s="159" t="s">
        <v>849</v>
      </c>
      <c r="G179" s="160" t="s">
        <v>163</v>
      </c>
      <c r="H179" s="161">
        <v>4</v>
      </c>
      <c r="I179" s="162">
        <v>0</v>
      </c>
      <c r="J179" s="162">
        <f>ROUND(I179*H179,2)</f>
        <v>0</v>
      </c>
      <c r="K179" s="163"/>
      <c r="L179" s="27"/>
      <c r="M179" s="164" t="s">
        <v>1</v>
      </c>
      <c r="N179" s="165" t="s">
        <v>35</v>
      </c>
      <c r="O179" s="148">
        <v>0</v>
      </c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189</v>
      </c>
      <c r="AT179" s="150" t="s">
        <v>186</v>
      </c>
      <c r="AU179" s="150" t="s">
        <v>77</v>
      </c>
      <c r="AY179" s="14" t="s">
        <v>159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4" t="s">
        <v>77</v>
      </c>
      <c r="BK179" s="151">
        <f>ROUND(I179*H179,2)</f>
        <v>0</v>
      </c>
      <c r="BL179" s="14" t="s">
        <v>189</v>
      </c>
      <c r="BM179" s="150" t="s">
        <v>850</v>
      </c>
    </row>
    <row r="180" spans="1:65" s="2" customFormat="1" ht="19.5">
      <c r="A180" s="26"/>
      <c r="B180" s="27"/>
      <c r="C180" s="26"/>
      <c r="D180" s="152" t="s">
        <v>166</v>
      </c>
      <c r="E180" s="26"/>
      <c r="F180" s="153" t="s">
        <v>849</v>
      </c>
      <c r="G180" s="26"/>
      <c r="H180" s="26"/>
      <c r="I180" s="26"/>
      <c r="J180" s="26"/>
      <c r="K180" s="26"/>
      <c r="L180" s="27"/>
      <c r="M180" s="154"/>
      <c r="N180" s="155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166</v>
      </c>
      <c r="AU180" s="14" t="s">
        <v>77</v>
      </c>
    </row>
    <row r="181" spans="1:65" s="2" customFormat="1" ht="24.2" customHeight="1">
      <c r="A181" s="26"/>
      <c r="B181" s="137"/>
      <c r="C181" s="157" t="s">
        <v>274</v>
      </c>
      <c r="D181" s="157" t="s">
        <v>186</v>
      </c>
      <c r="E181" s="158" t="s">
        <v>851</v>
      </c>
      <c r="F181" s="159" t="s">
        <v>852</v>
      </c>
      <c r="G181" s="160" t="s">
        <v>163</v>
      </c>
      <c r="H181" s="161">
        <v>8</v>
      </c>
      <c r="I181" s="162">
        <v>0</v>
      </c>
      <c r="J181" s="162">
        <f>ROUND(I181*H181,2)</f>
        <v>0</v>
      </c>
      <c r="K181" s="163"/>
      <c r="L181" s="27"/>
      <c r="M181" s="164" t="s">
        <v>1</v>
      </c>
      <c r="N181" s="165" t="s">
        <v>35</v>
      </c>
      <c r="O181" s="148">
        <v>0</v>
      </c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189</v>
      </c>
      <c r="AT181" s="150" t="s">
        <v>186</v>
      </c>
      <c r="AU181" s="150" t="s">
        <v>77</v>
      </c>
      <c r="AY181" s="14" t="s">
        <v>159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4" t="s">
        <v>77</v>
      </c>
      <c r="BK181" s="151">
        <f>ROUND(I181*H181,2)</f>
        <v>0</v>
      </c>
      <c r="BL181" s="14" t="s">
        <v>189</v>
      </c>
      <c r="BM181" s="150" t="s">
        <v>853</v>
      </c>
    </row>
    <row r="182" spans="1:65" s="2" customFormat="1" ht="11.25">
      <c r="A182" s="26"/>
      <c r="B182" s="27"/>
      <c r="C182" s="26"/>
      <c r="D182" s="152" t="s">
        <v>166</v>
      </c>
      <c r="E182" s="26"/>
      <c r="F182" s="153" t="s">
        <v>852</v>
      </c>
      <c r="G182" s="26"/>
      <c r="H182" s="26"/>
      <c r="I182" s="26"/>
      <c r="J182" s="26"/>
      <c r="K182" s="26"/>
      <c r="L182" s="27"/>
      <c r="M182" s="154"/>
      <c r="N182" s="155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166</v>
      </c>
      <c r="AU182" s="14" t="s">
        <v>77</v>
      </c>
    </row>
    <row r="183" spans="1:65" s="2" customFormat="1" ht="24.2" customHeight="1">
      <c r="A183" s="26"/>
      <c r="B183" s="137"/>
      <c r="C183" s="157" t="s">
        <v>278</v>
      </c>
      <c r="D183" s="157" t="s">
        <v>186</v>
      </c>
      <c r="E183" s="158" t="s">
        <v>854</v>
      </c>
      <c r="F183" s="159" t="s">
        <v>855</v>
      </c>
      <c r="G183" s="160" t="s">
        <v>163</v>
      </c>
      <c r="H183" s="161">
        <v>1</v>
      </c>
      <c r="I183" s="162">
        <v>0</v>
      </c>
      <c r="J183" s="162">
        <f>ROUND(I183*H183,2)</f>
        <v>0</v>
      </c>
      <c r="K183" s="163"/>
      <c r="L183" s="27"/>
      <c r="M183" s="164" t="s">
        <v>1</v>
      </c>
      <c r="N183" s="165" t="s">
        <v>35</v>
      </c>
      <c r="O183" s="148">
        <v>0</v>
      </c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189</v>
      </c>
      <c r="AT183" s="150" t="s">
        <v>186</v>
      </c>
      <c r="AU183" s="150" t="s">
        <v>77</v>
      </c>
      <c r="AY183" s="14" t="s">
        <v>159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4" t="s">
        <v>77</v>
      </c>
      <c r="BK183" s="151">
        <f>ROUND(I183*H183,2)</f>
        <v>0</v>
      </c>
      <c r="BL183" s="14" t="s">
        <v>189</v>
      </c>
      <c r="BM183" s="150" t="s">
        <v>856</v>
      </c>
    </row>
    <row r="184" spans="1:65" s="2" customFormat="1" ht="11.25">
      <c r="A184" s="26"/>
      <c r="B184" s="27"/>
      <c r="C184" s="26"/>
      <c r="D184" s="152" t="s">
        <v>166</v>
      </c>
      <c r="E184" s="26"/>
      <c r="F184" s="153" t="s">
        <v>855</v>
      </c>
      <c r="G184" s="26"/>
      <c r="H184" s="26"/>
      <c r="I184" s="26"/>
      <c r="J184" s="26"/>
      <c r="K184" s="26"/>
      <c r="L184" s="27"/>
      <c r="M184" s="154"/>
      <c r="N184" s="155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166</v>
      </c>
      <c r="AU184" s="14" t="s">
        <v>77</v>
      </c>
    </row>
    <row r="185" spans="1:65" s="2" customFormat="1" ht="24.2" customHeight="1">
      <c r="A185" s="26"/>
      <c r="B185" s="137"/>
      <c r="C185" s="157" t="s">
        <v>283</v>
      </c>
      <c r="D185" s="157" t="s">
        <v>186</v>
      </c>
      <c r="E185" s="158" t="s">
        <v>857</v>
      </c>
      <c r="F185" s="159" t="s">
        <v>858</v>
      </c>
      <c r="G185" s="160" t="s">
        <v>163</v>
      </c>
      <c r="H185" s="161">
        <v>1</v>
      </c>
      <c r="I185" s="162">
        <v>0</v>
      </c>
      <c r="J185" s="162">
        <f>ROUND(I185*H185,2)</f>
        <v>0</v>
      </c>
      <c r="K185" s="163"/>
      <c r="L185" s="27"/>
      <c r="M185" s="164" t="s">
        <v>1</v>
      </c>
      <c r="N185" s="165" t="s">
        <v>35</v>
      </c>
      <c r="O185" s="148">
        <v>0</v>
      </c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189</v>
      </c>
      <c r="AT185" s="150" t="s">
        <v>186</v>
      </c>
      <c r="AU185" s="150" t="s">
        <v>77</v>
      </c>
      <c r="AY185" s="14" t="s">
        <v>159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4" t="s">
        <v>77</v>
      </c>
      <c r="BK185" s="151">
        <f>ROUND(I185*H185,2)</f>
        <v>0</v>
      </c>
      <c r="BL185" s="14" t="s">
        <v>189</v>
      </c>
      <c r="BM185" s="150" t="s">
        <v>859</v>
      </c>
    </row>
    <row r="186" spans="1:65" s="2" customFormat="1" ht="11.25">
      <c r="A186" s="26"/>
      <c r="B186" s="27"/>
      <c r="C186" s="26"/>
      <c r="D186" s="152" t="s">
        <v>166</v>
      </c>
      <c r="E186" s="26"/>
      <c r="F186" s="153" t="s">
        <v>858</v>
      </c>
      <c r="G186" s="26"/>
      <c r="H186" s="26"/>
      <c r="I186" s="26"/>
      <c r="J186" s="26"/>
      <c r="K186" s="26"/>
      <c r="L186" s="27"/>
      <c r="M186" s="154"/>
      <c r="N186" s="155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166</v>
      </c>
      <c r="AU186" s="14" t="s">
        <v>77</v>
      </c>
    </row>
    <row r="187" spans="1:65" s="2" customFormat="1" ht="16.5" customHeight="1">
      <c r="A187" s="26"/>
      <c r="B187" s="137"/>
      <c r="C187" s="157" t="s">
        <v>287</v>
      </c>
      <c r="D187" s="157" t="s">
        <v>186</v>
      </c>
      <c r="E187" s="158" t="s">
        <v>860</v>
      </c>
      <c r="F187" s="159" t="s">
        <v>861</v>
      </c>
      <c r="G187" s="160" t="s">
        <v>163</v>
      </c>
      <c r="H187" s="161">
        <v>4</v>
      </c>
      <c r="I187" s="162">
        <v>0</v>
      </c>
      <c r="J187" s="162">
        <f>ROUND(I187*H187,2)</f>
        <v>0</v>
      </c>
      <c r="K187" s="163"/>
      <c r="L187" s="27"/>
      <c r="M187" s="164" t="s">
        <v>1</v>
      </c>
      <c r="N187" s="165" t="s">
        <v>35</v>
      </c>
      <c r="O187" s="148">
        <v>0</v>
      </c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189</v>
      </c>
      <c r="AT187" s="150" t="s">
        <v>186</v>
      </c>
      <c r="AU187" s="150" t="s">
        <v>77</v>
      </c>
      <c r="AY187" s="14" t="s">
        <v>159</v>
      </c>
      <c r="BE187" s="151">
        <f>IF(N187="základní",J187,0)</f>
        <v>0</v>
      </c>
      <c r="BF187" s="151">
        <f>IF(N187="snížená",J187,0)</f>
        <v>0</v>
      </c>
      <c r="BG187" s="151">
        <f>IF(N187="zákl. přenesená",J187,0)</f>
        <v>0</v>
      </c>
      <c r="BH187" s="151">
        <f>IF(N187="sníž. přenesená",J187,0)</f>
        <v>0</v>
      </c>
      <c r="BI187" s="151">
        <f>IF(N187="nulová",J187,0)</f>
        <v>0</v>
      </c>
      <c r="BJ187" s="14" t="s">
        <v>77</v>
      </c>
      <c r="BK187" s="151">
        <f>ROUND(I187*H187,2)</f>
        <v>0</v>
      </c>
      <c r="BL187" s="14" t="s">
        <v>189</v>
      </c>
      <c r="BM187" s="150" t="s">
        <v>862</v>
      </c>
    </row>
    <row r="188" spans="1:65" s="2" customFormat="1" ht="11.25">
      <c r="A188" s="26"/>
      <c r="B188" s="27"/>
      <c r="C188" s="26"/>
      <c r="D188" s="152" t="s">
        <v>166</v>
      </c>
      <c r="E188" s="26"/>
      <c r="F188" s="153" t="s">
        <v>861</v>
      </c>
      <c r="G188" s="26"/>
      <c r="H188" s="26"/>
      <c r="I188" s="26"/>
      <c r="J188" s="26"/>
      <c r="K188" s="26"/>
      <c r="L188" s="27"/>
      <c r="M188" s="154"/>
      <c r="N188" s="155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166</v>
      </c>
      <c r="AU188" s="14" t="s">
        <v>77</v>
      </c>
    </row>
    <row r="189" spans="1:65" s="2" customFormat="1" ht="24.2" customHeight="1">
      <c r="A189" s="26"/>
      <c r="B189" s="137"/>
      <c r="C189" s="157" t="s">
        <v>291</v>
      </c>
      <c r="D189" s="157" t="s">
        <v>186</v>
      </c>
      <c r="E189" s="158" t="s">
        <v>863</v>
      </c>
      <c r="F189" s="159" t="s">
        <v>864</v>
      </c>
      <c r="G189" s="160" t="s">
        <v>163</v>
      </c>
      <c r="H189" s="161">
        <v>2</v>
      </c>
      <c r="I189" s="162">
        <v>0</v>
      </c>
      <c r="J189" s="162">
        <f>ROUND(I189*H189,2)</f>
        <v>0</v>
      </c>
      <c r="K189" s="163"/>
      <c r="L189" s="27"/>
      <c r="M189" s="164" t="s">
        <v>1</v>
      </c>
      <c r="N189" s="165" t="s">
        <v>35</v>
      </c>
      <c r="O189" s="148">
        <v>0</v>
      </c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189</v>
      </c>
      <c r="AT189" s="150" t="s">
        <v>186</v>
      </c>
      <c r="AU189" s="150" t="s">
        <v>77</v>
      </c>
      <c r="AY189" s="14" t="s">
        <v>159</v>
      </c>
      <c r="BE189" s="151">
        <f>IF(N189="základní",J189,0)</f>
        <v>0</v>
      </c>
      <c r="BF189" s="151">
        <f>IF(N189="snížená",J189,0)</f>
        <v>0</v>
      </c>
      <c r="BG189" s="151">
        <f>IF(N189="zákl. přenesená",J189,0)</f>
        <v>0</v>
      </c>
      <c r="BH189" s="151">
        <f>IF(N189="sníž. přenesená",J189,0)</f>
        <v>0</v>
      </c>
      <c r="BI189" s="151">
        <f>IF(N189="nulová",J189,0)</f>
        <v>0</v>
      </c>
      <c r="BJ189" s="14" t="s">
        <v>77</v>
      </c>
      <c r="BK189" s="151">
        <f>ROUND(I189*H189,2)</f>
        <v>0</v>
      </c>
      <c r="BL189" s="14" t="s">
        <v>189</v>
      </c>
      <c r="BM189" s="150" t="s">
        <v>865</v>
      </c>
    </row>
    <row r="190" spans="1:65" s="2" customFormat="1" ht="19.5">
      <c r="A190" s="26"/>
      <c r="B190" s="27"/>
      <c r="C190" s="26"/>
      <c r="D190" s="152" t="s">
        <v>166</v>
      </c>
      <c r="E190" s="26"/>
      <c r="F190" s="153" t="s">
        <v>864</v>
      </c>
      <c r="G190" s="26"/>
      <c r="H190" s="26"/>
      <c r="I190" s="26"/>
      <c r="J190" s="26"/>
      <c r="K190" s="26"/>
      <c r="L190" s="27"/>
      <c r="M190" s="167"/>
      <c r="N190" s="168"/>
      <c r="O190" s="169"/>
      <c r="P190" s="169"/>
      <c r="Q190" s="169"/>
      <c r="R190" s="169"/>
      <c r="S190" s="169"/>
      <c r="T190" s="170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166</v>
      </c>
      <c r="AU190" s="14" t="s">
        <v>77</v>
      </c>
    </row>
    <row r="191" spans="1:65" s="2" customFormat="1" ht="6.95" customHeight="1">
      <c r="A191" s="26"/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24:K190" xr:uid="{00000000-0009-0000-0000-000005000000}"/>
  <mergeCells count="14">
    <mergeCell ref="E115:H115"/>
    <mergeCell ref="E113:H113"/>
    <mergeCell ref="E117:H117"/>
    <mergeCell ref="L2:V2"/>
    <mergeCell ref="E85:H85"/>
    <mergeCell ref="E89:H89"/>
    <mergeCell ref="E87:H87"/>
    <mergeCell ref="E91:H91"/>
    <mergeCell ref="E111:H111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89"/>
  <sheetViews>
    <sheetView showGridLines="0" topLeftCell="A111" workbookViewId="0">
      <selection activeCell="I155" sqref="I15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866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ROUND(J125,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ROUND((SUM(BE125:BE188)),  2)</f>
        <v>0</v>
      </c>
      <c r="G37" s="26"/>
      <c r="H37" s="26"/>
      <c r="I37" s="100">
        <v>0.21</v>
      </c>
      <c r="J37" s="99">
        <f>ROUND(((SUM(BE125:BE188))*I37),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ROUND((SUM(BF125:BF188)),  2)</f>
        <v>0</v>
      </c>
      <c r="G38" s="26"/>
      <c r="H38" s="26"/>
      <c r="I38" s="100">
        <v>0.15</v>
      </c>
      <c r="J38" s="99">
        <f>ROUND(((SUM(BF125:BF188))*I38),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ROUND((SUM(BG125:BG188)),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ROUND((SUM(BH125:BH188)),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ROUND((SUM(BI125:BI188)),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03.1 - Technologická část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J125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9" customFormat="1" ht="24.95" customHeight="1">
      <c r="B101" s="112"/>
      <c r="D101" s="113" t="s">
        <v>143</v>
      </c>
      <c r="E101" s="114"/>
      <c r="F101" s="114"/>
      <c r="G101" s="114"/>
      <c r="H101" s="114"/>
      <c r="I101" s="114"/>
      <c r="J101" s="115">
        <f>J126</f>
        <v>0</v>
      </c>
      <c r="L101" s="11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144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6.25" customHeight="1">
      <c r="A111" s="26"/>
      <c r="B111" s="27"/>
      <c r="C111" s="26"/>
      <c r="D111" s="26"/>
      <c r="E111" s="216" t="str">
        <f>E7</f>
        <v>Oprava PZS na přejezdu P2007 v km 3,435 v úseku Děčín hl.n. - Oldřichov</v>
      </c>
      <c r="F111" s="217"/>
      <c r="G111" s="217"/>
      <c r="H111" s="21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132</v>
      </c>
      <c r="L112" s="17"/>
    </row>
    <row r="113" spans="1:65" s="1" customFormat="1" ht="16.5" customHeight="1">
      <c r="B113" s="17"/>
      <c r="E113" s="216" t="s">
        <v>133</v>
      </c>
      <c r="F113" s="186"/>
      <c r="G113" s="186"/>
      <c r="H113" s="186"/>
      <c r="L113" s="17"/>
    </row>
    <row r="114" spans="1:65" s="1" customFormat="1" ht="12" customHeight="1">
      <c r="B114" s="17"/>
      <c r="C114" s="23" t="s">
        <v>134</v>
      </c>
      <c r="L114" s="17"/>
    </row>
    <row r="115" spans="1:65" s="2" customFormat="1" ht="23.25" customHeight="1">
      <c r="A115" s="26"/>
      <c r="B115" s="27"/>
      <c r="C115" s="26"/>
      <c r="D115" s="26"/>
      <c r="E115" s="218" t="s">
        <v>135</v>
      </c>
      <c r="F115" s="219"/>
      <c r="G115" s="219"/>
      <c r="H115" s="21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136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2" t="str">
        <f>E13</f>
        <v>03.1 - Technologická část</v>
      </c>
      <c r="F117" s="219"/>
      <c r="G117" s="219"/>
      <c r="H117" s="219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18</v>
      </c>
      <c r="D119" s="26"/>
      <c r="E119" s="26"/>
      <c r="F119" s="21" t="str">
        <f>F16</f>
        <v xml:space="preserve"> </v>
      </c>
      <c r="G119" s="26"/>
      <c r="H119" s="26"/>
      <c r="I119" s="23" t="s">
        <v>20</v>
      </c>
      <c r="J119" s="49" t="str">
        <f>IF(J16="","",J16)</f>
        <v>22. 11. 2021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E19</f>
        <v xml:space="preserve"> </v>
      </c>
      <c r="G121" s="26"/>
      <c r="H121" s="26"/>
      <c r="I121" s="23" t="s">
        <v>26</v>
      </c>
      <c r="J121" s="24" t="str">
        <f>E25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25</v>
      </c>
      <c r="D122" s="26"/>
      <c r="E122" s="26"/>
      <c r="F122" s="21" t="str">
        <f>IF(E22="","",E22)</f>
        <v xml:space="preserve"> </v>
      </c>
      <c r="G122" s="26"/>
      <c r="H122" s="26"/>
      <c r="I122" s="23" t="s">
        <v>28</v>
      </c>
      <c r="J122" s="24" t="str">
        <f>E28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0" customFormat="1" ht="29.25" customHeight="1">
      <c r="A124" s="116"/>
      <c r="B124" s="117"/>
      <c r="C124" s="118" t="s">
        <v>145</v>
      </c>
      <c r="D124" s="119" t="s">
        <v>55</v>
      </c>
      <c r="E124" s="119" t="s">
        <v>51</v>
      </c>
      <c r="F124" s="119" t="s">
        <v>52</v>
      </c>
      <c r="G124" s="119" t="s">
        <v>146</v>
      </c>
      <c r="H124" s="119" t="s">
        <v>147</v>
      </c>
      <c r="I124" s="119" t="s">
        <v>148</v>
      </c>
      <c r="J124" s="120" t="s">
        <v>140</v>
      </c>
      <c r="K124" s="121" t="s">
        <v>149</v>
      </c>
      <c r="L124" s="122"/>
      <c r="M124" s="56" t="s">
        <v>1</v>
      </c>
      <c r="N124" s="57" t="s">
        <v>34</v>
      </c>
      <c r="O124" s="57" t="s">
        <v>150</v>
      </c>
      <c r="P124" s="57" t="s">
        <v>151</v>
      </c>
      <c r="Q124" s="57" t="s">
        <v>152</v>
      </c>
      <c r="R124" s="57" t="s">
        <v>153</v>
      </c>
      <c r="S124" s="57" t="s">
        <v>154</v>
      </c>
      <c r="T124" s="58" t="s">
        <v>155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" customHeight="1">
      <c r="A125" s="26"/>
      <c r="B125" s="27"/>
      <c r="C125" s="63" t="s">
        <v>156</v>
      </c>
      <c r="D125" s="26"/>
      <c r="E125" s="26"/>
      <c r="F125" s="26"/>
      <c r="G125" s="26"/>
      <c r="H125" s="26"/>
      <c r="I125" s="26"/>
      <c r="J125" s="123">
        <f>BK125</f>
        <v>0</v>
      </c>
      <c r="K125" s="26"/>
      <c r="L125" s="27"/>
      <c r="M125" s="59"/>
      <c r="N125" s="50"/>
      <c r="O125" s="60"/>
      <c r="P125" s="124">
        <f>P126</f>
        <v>0</v>
      </c>
      <c r="Q125" s="60"/>
      <c r="R125" s="124">
        <f>R126</f>
        <v>0</v>
      </c>
      <c r="S125" s="60"/>
      <c r="T125" s="125">
        <f>T126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69</v>
      </c>
      <c r="AU125" s="14" t="s">
        <v>142</v>
      </c>
      <c r="BK125" s="126">
        <f>BK126</f>
        <v>0</v>
      </c>
    </row>
    <row r="126" spans="1:65" s="11" customFormat="1" ht="25.9" customHeight="1">
      <c r="B126" s="127"/>
      <c r="D126" s="128" t="s">
        <v>69</v>
      </c>
      <c r="E126" s="129" t="s">
        <v>157</v>
      </c>
      <c r="F126" s="129" t="s">
        <v>158</v>
      </c>
      <c r="J126" s="130">
        <f>BK126</f>
        <v>0</v>
      </c>
      <c r="L126" s="127"/>
      <c r="M126" s="131"/>
      <c r="N126" s="132"/>
      <c r="O126" s="132"/>
      <c r="P126" s="133">
        <f>SUM(P127:P188)</f>
        <v>0</v>
      </c>
      <c r="Q126" s="132"/>
      <c r="R126" s="133">
        <f>SUM(R127:R188)</f>
        <v>0</v>
      </c>
      <c r="S126" s="132"/>
      <c r="T126" s="134">
        <f>SUM(T127:T188)</f>
        <v>0</v>
      </c>
      <c r="AR126" s="128" t="s">
        <v>91</v>
      </c>
      <c r="AT126" s="135" t="s">
        <v>69</v>
      </c>
      <c r="AU126" s="135" t="s">
        <v>70</v>
      </c>
      <c r="AY126" s="128" t="s">
        <v>159</v>
      </c>
      <c r="BK126" s="136">
        <f>SUM(BK127:BK188)</f>
        <v>0</v>
      </c>
    </row>
    <row r="127" spans="1:65" s="2" customFormat="1" ht="37.9" customHeight="1">
      <c r="A127" s="26"/>
      <c r="B127" s="137"/>
      <c r="C127" s="157" t="s">
        <v>77</v>
      </c>
      <c r="D127" s="157" t="s">
        <v>186</v>
      </c>
      <c r="E127" s="158" t="s">
        <v>867</v>
      </c>
      <c r="F127" s="159" t="s">
        <v>868</v>
      </c>
      <c r="G127" s="160" t="s">
        <v>869</v>
      </c>
      <c r="H127" s="161">
        <v>20</v>
      </c>
      <c r="I127" s="162">
        <v>0</v>
      </c>
      <c r="J127" s="162">
        <f>ROUND(I127*H127,2)</f>
        <v>0</v>
      </c>
      <c r="K127" s="163"/>
      <c r="L127" s="27"/>
      <c r="M127" s="164" t="s">
        <v>1</v>
      </c>
      <c r="N127" s="165" t="s">
        <v>35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189</v>
      </c>
      <c r="AT127" s="150" t="s">
        <v>186</v>
      </c>
      <c r="AU127" s="150" t="s">
        <v>77</v>
      </c>
      <c r="AY127" s="14" t="s">
        <v>159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77</v>
      </c>
      <c r="BK127" s="151">
        <f>ROUND(I127*H127,2)</f>
        <v>0</v>
      </c>
      <c r="BL127" s="14" t="s">
        <v>189</v>
      </c>
      <c r="BM127" s="150" t="s">
        <v>870</v>
      </c>
    </row>
    <row r="128" spans="1:65" s="2" customFormat="1" ht="19.5">
      <c r="A128" s="26"/>
      <c r="B128" s="27"/>
      <c r="C128" s="26"/>
      <c r="D128" s="152" t="s">
        <v>166</v>
      </c>
      <c r="E128" s="26"/>
      <c r="F128" s="153" t="s">
        <v>868</v>
      </c>
      <c r="G128" s="26"/>
      <c r="H128" s="26"/>
      <c r="I128" s="26"/>
      <c r="J128" s="26"/>
      <c r="K128" s="26"/>
      <c r="L128" s="27"/>
      <c r="M128" s="154"/>
      <c r="N128" s="155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166</v>
      </c>
      <c r="AU128" s="14" t="s">
        <v>77</v>
      </c>
    </row>
    <row r="129" spans="1:65" s="2" customFormat="1" ht="24.2" customHeight="1">
      <c r="A129" s="26"/>
      <c r="B129" s="137"/>
      <c r="C129" s="138" t="s">
        <v>79</v>
      </c>
      <c r="D129" s="138" t="s">
        <v>160</v>
      </c>
      <c r="E129" s="139" t="s">
        <v>871</v>
      </c>
      <c r="F129" s="140" t="s">
        <v>872</v>
      </c>
      <c r="G129" s="141" t="s">
        <v>869</v>
      </c>
      <c r="H129" s="142">
        <v>20</v>
      </c>
      <c r="I129" s="143"/>
      <c r="J129" s="143">
        <f>ROUND(I129*H129,2)</f>
        <v>0</v>
      </c>
      <c r="K129" s="144"/>
      <c r="L129" s="145"/>
      <c r="M129" s="146" t="s">
        <v>1</v>
      </c>
      <c r="N129" s="147" t="s">
        <v>35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164</v>
      </c>
      <c r="AT129" s="150" t="s">
        <v>160</v>
      </c>
      <c r="AU129" s="150" t="s">
        <v>77</v>
      </c>
      <c r="AY129" s="14" t="s">
        <v>159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4" t="s">
        <v>77</v>
      </c>
      <c r="BK129" s="151">
        <f>ROUND(I129*H129,2)</f>
        <v>0</v>
      </c>
      <c r="BL129" s="14" t="s">
        <v>164</v>
      </c>
      <c r="BM129" s="150" t="s">
        <v>873</v>
      </c>
    </row>
    <row r="130" spans="1:65" s="2" customFormat="1" ht="19.5">
      <c r="A130" s="26"/>
      <c r="B130" s="27"/>
      <c r="C130" s="26"/>
      <c r="D130" s="152" t="s">
        <v>166</v>
      </c>
      <c r="E130" s="26"/>
      <c r="F130" s="153" t="s">
        <v>872</v>
      </c>
      <c r="G130" s="26"/>
      <c r="H130" s="26"/>
      <c r="I130" s="26"/>
      <c r="J130" s="26"/>
      <c r="K130" s="26"/>
      <c r="L130" s="27"/>
      <c r="M130" s="154"/>
      <c r="N130" s="155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166</v>
      </c>
      <c r="AU130" s="14" t="s">
        <v>77</v>
      </c>
    </row>
    <row r="131" spans="1:65" s="2" customFormat="1" ht="33" customHeight="1">
      <c r="A131" s="26"/>
      <c r="B131" s="137"/>
      <c r="C131" s="138" t="s">
        <v>86</v>
      </c>
      <c r="D131" s="138" t="s">
        <v>160</v>
      </c>
      <c r="E131" s="139" t="s">
        <v>874</v>
      </c>
      <c r="F131" s="140" t="s">
        <v>875</v>
      </c>
      <c r="G131" s="141" t="s">
        <v>869</v>
      </c>
      <c r="H131" s="142">
        <v>20</v>
      </c>
      <c r="I131" s="143">
        <v>0</v>
      </c>
      <c r="J131" s="143">
        <f>ROUND(I131*H131,2)</f>
        <v>0</v>
      </c>
      <c r="K131" s="144"/>
      <c r="L131" s="145"/>
      <c r="M131" s="146" t="s">
        <v>1</v>
      </c>
      <c r="N131" s="147" t="s">
        <v>35</v>
      </c>
      <c r="O131" s="148">
        <v>0</v>
      </c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164</v>
      </c>
      <c r="AT131" s="150" t="s">
        <v>160</v>
      </c>
      <c r="AU131" s="150" t="s">
        <v>77</v>
      </c>
      <c r="AY131" s="14" t="s">
        <v>159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4" t="s">
        <v>77</v>
      </c>
      <c r="BK131" s="151">
        <f>ROUND(I131*H131,2)</f>
        <v>0</v>
      </c>
      <c r="BL131" s="14" t="s">
        <v>164</v>
      </c>
      <c r="BM131" s="150" t="s">
        <v>876</v>
      </c>
    </row>
    <row r="132" spans="1:65" s="2" customFormat="1" ht="19.5">
      <c r="A132" s="26"/>
      <c r="B132" s="27"/>
      <c r="C132" s="26"/>
      <c r="D132" s="152" t="s">
        <v>166</v>
      </c>
      <c r="E132" s="26"/>
      <c r="F132" s="153" t="s">
        <v>875</v>
      </c>
      <c r="G132" s="26"/>
      <c r="H132" s="26"/>
      <c r="I132" s="26"/>
      <c r="J132" s="26"/>
      <c r="K132" s="26"/>
      <c r="L132" s="27"/>
      <c r="M132" s="154"/>
      <c r="N132" s="155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166</v>
      </c>
      <c r="AU132" s="14" t="s">
        <v>77</v>
      </c>
    </row>
    <row r="133" spans="1:65" s="2" customFormat="1" ht="16.5" customHeight="1">
      <c r="A133" s="26"/>
      <c r="B133" s="137"/>
      <c r="C133" s="157" t="s">
        <v>91</v>
      </c>
      <c r="D133" s="157" t="s">
        <v>186</v>
      </c>
      <c r="E133" s="158" t="s">
        <v>877</v>
      </c>
      <c r="F133" s="159" t="s">
        <v>878</v>
      </c>
      <c r="G133" s="160" t="s">
        <v>869</v>
      </c>
      <c r="H133" s="161">
        <v>10</v>
      </c>
      <c r="I133" s="162">
        <v>0</v>
      </c>
      <c r="J133" s="162">
        <f>ROUND(I133*H133,2)</f>
        <v>0</v>
      </c>
      <c r="K133" s="163"/>
      <c r="L133" s="27"/>
      <c r="M133" s="164" t="s">
        <v>1</v>
      </c>
      <c r="N133" s="165" t="s">
        <v>35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189</v>
      </c>
      <c r="AT133" s="150" t="s">
        <v>186</v>
      </c>
      <c r="AU133" s="150" t="s">
        <v>77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189</v>
      </c>
      <c r="BM133" s="150" t="s">
        <v>879</v>
      </c>
    </row>
    <row r="134" spans="1:65" s="2" customFormat="1" ht="11.25">
      <c r="A134" s="26"/>
      <c r="B134" s="27"/>
      <c r="C134" s="26"/>
      <c r="D134" s="152" t="s">
        <v>166</v>
      </c>
      <c r="E134" s="26"/>
      <c r="F134" s="153" t="s">
        <v>878</v>
      </c>
      <c r="G134" s="26"/>
      <c r="H134" s="26"/>
      <c r="I134" s="26"/>
      <c r="J134" s="26"/>
      <c r="K134" s="26"/>
      <c r="L134" s="27"/>
      <c r="M134" s="154"/>
      <c r="N134" s="155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77</v>
      </c>
    </row>
    <row r="135" spans="1:65" s="2" customFormat="1" ht="33" customHeight="1">
      <c r="A135" s="26"/>
      <c r="B135" s="137"/>
      <c r="C135" s="138" t="s">
        <v>180</v>
      </c>
      <c r="D135" s="138" t="s">
        <v>160</v>
      </c>
      <c r="E135" s="139" t="s">
        <v>880</v>
      </c>
      <c r="F135" s="140" t="s">
        <v>881</v>
      </c>
      <c r="G135" s="141" t="s">
        <v>869</v>
      </c>
      <c r="H135" s="142">
        <v>5</v>
      </c>
      <c r="I135" s="143">
        <v>0</v>
      </c>
      <c r="J135" s="143">
        <f>ROUND(I135*H135,2)</f>
        <v>0</v>
      </c>
      <c r="K135" s="144"/>
      <c r="L135" s="145"/>
      <c r="M135" s="146" t="s">
        <v>1</v>
      </c>
      <c r="N135" s="147" t="s">
        <v>35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164</v>
      </c>
      <c r="AT135" s="150" t="s">
        <v>160</v>
      </c>
      <c r="AU135" s="150" t="s">
        <v>77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164</v>
      </c>
      <c r="BM135" s="150" t="s">
        <v>882</v>
      </c>
    </row>
    <row r="136" spans="1:65" s="2" customFormat="1" ht="19.5">
      <c r="A136" s="26"/>
      <c r="B136" s="27"/>
      <c r="C136" s="26"/>
      <c r="D136" s="152" t="s">
        <v>166</v>
      </c>
      <c r="E136" s="26"/>
      <c r="F136" s="153" t="s">
        <v>881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77</v>
      </c>
    </row>
    <row r="137" spans="1:65" s="2" customFormat="1" ht="33" customHeight="1">
      <c r="A137" s="26"/>
      <c r="B137" s="137"/>
      <c r="C137" s="138" t="s">
        <v>185</v>
      </c>
      <c r="D137" s="138" t="s">
        <v>160</v>
      </c>
      <c r="E137" s="139" t="s">
        <v>883</v>
      </c>
      <c r="F137" s="140" t="s">
        <v>884</v>
      </c>
      <c r="G137" s="141" t="s">
        <v>869</v>
      </c>
      <c r="H137" s="142">
        <v>5</v>
      </c>
      <c r="I137" s="143">
        <v>0</v>
      </c>
      <c r="J137" s="143">
        <f>ROUND(I137*H137,2)</f>
        <v>0</v>
      </c>
      <c r="K137" s="144"/>
      <c r="L137" s="145"/>
      <c r="M137" s="146" t="s">
        <v>1</v>
      </c>
      <c r="N137" s="147" t="s">
        <v>35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164</v>
      </c>
      <c r="AT137" s="150" t="s">
        <v>160</v>
      </c>
      <c r="AU137" s="150" t="s">
        <v>77</v>
      </c>
      <c r="AY137" s="14" t="s">
        <v>159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164</v>
      </c>
      <c r="BM137" s="150" t="s">
        <v>885</v>
      </c>
    </row>
    <row r="138" spans="1:65" s="2" customFormat="1" ht="19.5">
      <c r="A138" s="26"/>
      <c r="B138" s="27"/>
      <c r="C138" s="26"/>
      <c r="D138" s="152" t="s">
        <v>166</v>
      </c>
      <c r="E138" s="26"/>
      <c r="F138" s="153" t="s">
        <v>884</v>
      </c>
      <c r="G138" s="26"/>
      <c r="H138" s="26"/>
      <c r="I138" s="26"/>
      <c r="J138" s="26"/>
      <c r="K138" s="26"/>
      <c r="L138" s="27"/>
      <c r="M138" s="154"/>
      <c r="N138" s="155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166</v>
      </c>
      <c r="AU138" s="14" t="s">
        <v>77</v>
      </c>
    </row>
    <row r="139" spans="1:65" s="2" customFormat="1" ht="33" customHeight="1">
      <c r="A139" s="26"/>
      <c r="B139" s="137"/>
      <c r="C139" s="138" t="s">
        <v>191</v>
      </c>
      <c r="D139" s="138" t="s">
        <v>160</v>
      </c>
      <c r="E139" s="139" t="s">
        <v>886</v>
      </c>
      <c r="F139" s="140" t="s">
        <v>887</v>
      </c>
      <c r="G139" s="141" t="s">
        <v>869</v>
      </c>
      <c r="H139" s="142">
        <v>50</v>
      </c>
      <c r="I139" s="143">
        <v>0</v>
      </c>
      <c r="J139" s="143">
        <f>ROUND(I139*H139,2)</f>
        <v>0</v>
      </c>
      <c r="K139" s="144"/>
      <c r="L139" s="145"/>
      <c r="M139" s="146" t="s">
        <v>1</v>
      </c>
      <c r="N139" s="147" t="s">
        <v>35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164</v>
      </c>
      <c r="AT139" s="150" t="s">
        <v>160</v>
      </c>
      <c r="AU139" s="150" t="s">
        <v>77</v>
      </c>
      <c r="AY139" s="14" t="s">
        <v>159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164</v>
      </c>
      <c r="BM139" s="150" t="s">
        <v>888</v>
      </c>
    </row>
    <row r="140" spans="1:65" s="2" customFormat="1" ht="19.5">
      <c r="A140" s="26"/>
      <c r="B140" s="27"/>
      <c r="C140" s="26"/>
      <c r="D140" s="152" t="s">
        <v>166</v>
      </c>
      <c r="E140" s="26"/>
      <c r="F140" s="153" t="s">
        <v>887</v>
      </c>
      <c r="G140" s="26"/>
      <c r="H140" s="26"/>
      <c r="I140" s="26"/>
      <c r="J140" s="26"/>
      <c r="K140" s="26"/>
      <c r="L140" s="27"/>
      <c r="M140" s="154"/>
      <c r="N140" s="15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166</v>
      </c>
      <c r="AU140" s="14" t="s">
        <v>77</v>
      </c>
    </row>
    <row r="141" spans="1:65" s="2" customFormat="1" ht="33" customHeight="1">
      <c r="A141" s="26"/>
      <c r="B141" s="137"/>
      <c r="C141" s="138" t="s">
        <v>195</v>
      </c>
      <c r="D141" s="138" t="s">
        <v>160</v>
      </c>
      <c r="E141" s="139" t="s">
        <v>889</v>
      </c>
      <c r="F141" s="140" t="s">
        <v>890</v>
      </c>
      <c r="G141" s="141" t="s">
        <v>869</v>
      </c>
      <c r="H141" s="142">
        <v>50</v>
      </c>
      <c r="I141" s="143">
        <v>0</v>
      </c>
      <c r="J141" s="143">
        <f>ROUND(I141*H141,2)</f>
        <v>0</v>
      </c>
      <c r="K141" s="144"/>
      <c r="L141" s="145"/>
      <c r="M141" s="146" t="s">
        <v>1</v>
      </c>
      <c r="N141" s="147" t="s">
        <v>35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423</v>
      </c>
      <c r="AT141" s="150" t="s">
        <v>160</v>
      </c>
      <c r="AU141" s="150" t="s">
        <v>77</v>
      </c>
      <c r="AY141" s="14" t="s">
        <v>159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189</v>
      </c>
      <c r="BM141" s="150" t="s">
        <v>891</v>
      </c>
    </row>
    <row r="142" spans="1:65" s="2" customFormat="1" ht="19.5">
      <c r="A142" s="26"/>
      <c r="B142" s="27"/>
      <c r="C142" s="26"/>
      <c r="D142" s="152" t="s">
        <v>166</v>
      </c>
      <c r="E142" s="26"/>
      <c r="F142" s="153" t="s">
        <v>890</v>
      </c>
      <c r="G142" s="26"/>
      <c r="H142" s="26"/>
      <c r="I142" s="26"/>
      <c r="J142" s="26"/>
      <c r="K142" s="26"/>
      <c r="L142" s="27"/>
      <c r="M142" s="154"/>
      <c r="N142" s="155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166</v>
      </c>
      <c r="AU142" s="14" t="s">
        <v>77</v>
      </c>
    </row>
    <row r="143" spans="1:65" s="2" customFormat="1" ht="16.5" customHeight="1">
      <c r="A143" s="26"/>
      <c r="B143" s="137"/>
      <c r="C143" s="157" t="s">
        <v>199</v>
      </c>
      <c r="D143" s="157" t="s">
        <v>186</v>
      </c>
      <c r="E143" s="158" t="s">
        <v>892</v>
      </c>
      <c r="F143" s="159" t="s">
        <v>893</v>
      </c>
      <c r="G143" s="160" t="s">
        <v>869</v>
      </c>
      <c r="H143" s="161">
        <v>105</v>
      </c>
      <c r="I143" s="162">
        <v>0</v>
      </c>
      <c r="J143" s="162">
        <f>ROUND(I143*H143,2)</f>
        <v>0</v>
      </c>
      <c r="K143" s="163"/>
      <c r="L143" s="27"/>
      <c r="M143" s="164" t="s">
        <v>1</v>
      </c>
      <c r="N143" s="165" t="s">
        <v>35</v>
      </c>
      <c r="O143" s="148">
        <v>0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189</v>
      </c>
      <c r="AT143" s="150" t="s">
        <v>186</v>
      </c>
      <c r="AU143" s="150" t="s">
        <v>77</v>
      </c>
      <c r="AY143" s="14" t="s">
        <v>159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77</v>
      </c>
      <c r="BK143" s="151">
        <f>ROUND(I143*H143,2)</f>
        <v>0</v>
      </c>
      <c r="BL143" s="14" t="s">
        <v>189</v>
      </c>
      <c r="BM143" s="150" t="s">
        <v>894</v>
      </c>
    </row>
    <row r="144" spans="1:65" s="2" customFormat="1" ht="11.25">
      <c r="A144" s="26"/>
      <c r="B144" s="27"/>
      <c r="C144" s="26"/>
      <c r="D144" s="152" t="s">
        <v>166</v>
      </c>
      <c r="E144" s="26"/>
      <c r="F144" s="153" t="s">
        <v>893</v>
      </c>
      <c r="G144" s="26"/>
      <c r="H144" s="26"/>
      <c r="I144" s="26"/>
      <c r="J144" s="26"/>
      <c r="K144" s="26"/>
      <c r="L144" s="27"/>
      <c r="M144" s="154"/>
      <c r="N144" s="155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166</v>
      </c>
      <c r="AU144" s="14" t="s">
        <v>77</v>
      </c>
    </row>
    <row r="145" spans="1:65" s="2" customFormat="1" ht="33" customHeight="1">
      <c r="A145" s="26"/>
      <c r="B145" s="137"/>
      <c r="C145" s="138" t="s">
        <v>203</v>
      </c>
      <c r="D145" s="138" t="s">
        <v>160</v>
      </c>
      <c r="E145" s="139" t="s">
        <v>895</v>
      </c>
      <c r="F145" s="140" t="s">
        <v>896</v>
      </c>
      <c r="G145" s="141" t="s">
        <v>869</v>
      </c>
      <c r="H145" s="142">
        <v>5</v>
      </c>
      <c r="I145" s="143">
        <v>0</v>
      </c>
      <c r="J145" s="143">
        <f>ROUND(I145*H145,2)</f>
        <v>0</v>
      </c>
      <c r="K145" s="144"/>
      <c r="L145" s="145"/>
      <c r="M145" s="146" t="s">
        <v>1</v>
      </c>
      <c r="N145" s="147" t="s">
        <v>35</v>
      </c>
      <c r="O145" s="148">
        <v>0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164</v>
      </c>
      <c r="AT145" s="150" t="s">
        <v>160</v>
      </c>
      <c r="AU145" s="150" t="s">
        <v>77</v>
      </c>
      <c r="AY145" s="14" t="s">
        <v>159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164</v>
      </c>
      <c r="BM145" s="150" t="s">
        <v>897</v>
      </c>
    </row>
    <row r="146" spans="1:65" s="2" customFormat="1" ht="19.5">
      <c r="A146" s="26"/>
      <c r="B146" s="27"/>
      <c r="C146" s="26"/>
      <c r="D146" s="152" t="s">
        <v>166</v>
      </c>
      <c r="E146" s="26"/>
      <c r="F146" s="153" t="s">
        <v>896</v>
      </c>
      <c r="G146" s="26"/>
      <c r="H146" s="26"/>
      <c r="I146" s="26"/>
      <c r="J146" s="26"/>
      <c r="K146" s="26"/>
      <c r="L146" s="27"/>
      <c r="M146" s="154"/>
      <c r="N146" s="155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166</v>
      </c>
      <c r="AU146" s="14" t="s">
        <v>77</v>
      </c>
    </row>
    <row r="147" spans="1:65" s="2" customFormat="1" ht="16.5" customHeight="1">
      <c r="A147" s="26"/>
      <c r="B147" s="137"/>
      <c r="C147" s="157" t="s">
        <v>207</v>
      </c>
      <c r="D147" s="157" t="s">
        <v>186</v>
      </c>
      <c r="E147" s="158" t="s">
        <v>898</v>
      </c>
      <c r="F147" s="159" t="s">
        <v>899</v>
      </c>
      <c r="G147" s="160" t="s">
        <v>869</v>
      </c>
      <c r="H147" s="161">
        <v>30</v>
      </c>
      <c r="I147" s="162">
        <v>0</v>
      </c>
      <c r="J147" s="162">
        <f>ROUND(I147*H147,2)</f>
        <v>0</v>
      </c>
      <c r="K147" s="163"/>
      <c r="L147" s="27"/>
      <c r="M147" s="164" t="s">
        <v>1</v>
      </c>
      <c r="N147" s="165" t="s">
        <v>35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189</v>
      </c>
      <c r="AT147" s="150" t="s">
        <v>186</v>
      </c>
      <c r="AU147" s="150" t="s">
        <v>77</v>
      </c>
      <c r="AY147" s="14" t="s">
        <v>159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0</v>
      </c>
      <c r="BL147" s="14" t="s">
        <v>189</v>
      </c>
      <c r="BM147" s="150" t="s">
        <v>900</v>
      </c>
    </row>
    <row r="148" spans="1:65" s="2" customFormat="1" ht="11.25">
      <c r="A148" s="26"/>
      <c r="B148" s="27"/>
      <c r="C148" s="26"/>
      <c r="D148" s="152" t="s">
        <v>166</v>
      </c>
      <c r="E148" s="26"/>
      <c r="F148" s="153" t="s">
        <v>899</v>
      </c>
      <c r="G148" s="26"/>
      <c r="H148" s="26"/>
      <c r="I148" s="26"/>
      <c r="J148" s="26"/>
      <c r="K148" s="26"/>
      <c r="L148" s="27"/>
      <c r="M148" s="154"/>
      <c r="N148" s="155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166</v>
      </c>
      <c r="AU148" s="14" t="s">
        <v>77</v>
      </c>
    </row>
    <row r="149" spans="1:65" s="2" customFormat="1" ht="33" customHeight="1">
      <c r="A149" s="26"/>
      <c r="B149" s="137"/>
      <c r="C149" s="138" t="s">
        <v>211</v>
      </c>
      <c r="D149" s="138" t="s">
        <v>160</v>
      </c>
      <c r="E149" s="139" t="s">
        <v>901</v>
      </c>
      <c r="F149" s="140" t="s">
        <v>902</v>
      </c>
      <c r="G149" s="141" t="s">
        <v>869</v>
      </c>
      <c r="H149" s="142">
        <v>30</v>
      </c>
      <c r="I149" s="143">
        <v>0</v>
      </c>
      <c r="J149" s="143">
        <f>ROUND(I149*H149,2)</f>
        <v>0</v>
      </c>
      <c r="K149" s="144"/>
      <c r="L149" s="145"/>
      <c r="M149" s="146" t="s">
        <v>1</v>
      </c>
      <c r="N149" s="147" t="s">
        <v>35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164</v>
      </c>
      <c r="AT149" s="150" t="s">
        <v>160</v>
      </c>
      <c r="AU149" s="150" t="s">
        <v>77</v>
      </c>
      <c r="AY149" s="14" t="s">
        <v>159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4" t="s">
        <v>77</v>
      </c>
      <c r="BK149" s="151">
        <f>ROUND(I149*H149,2)</f>
        <v>0</v>
      </c>
      <c r="BL149" s="14" t="s">
        <v>164</v>
      </c>
      <c r="BM149" s="150" t="s">
        <v>903</v>
      </c>
    </row>
    <row r="150" spans="1:65" s="2" customFormat="1" ht="19.5">
      <c r="A150" s="26"/>
      <c r="B150" s="27"/>
      <c r="C150" s="26"/>
      <c r="D150" s="152" t="s">
        <v>166</v>
      </c>
      <c r="E150" s="26"/>
      <c r="F150" s="153" t="s">
        <v>902</v>
      </c>
      <c r="G150" s="26"/>
      <c r="H150" s="26"/>
      <c r="I150" s="26"/>
      <c r="J150" s="26"/>
      <c r="K150" s="26"/>
      <c r="L150" s="27"/>
      <c r="M150" s="154"/>
      <c r="N150" s="155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166</v>
      </c>
      <c r="AU150" s="14" t="s">
        <v>77</v>
      </c>
    </row>
    <row r="151" spans="1:65" s="2" customFormat="1" ht="24.2" customHeight="1">
      <c r="A151" s="26"/>
      <c r="B151" s="137"/>
      <c r="C151" s="157" t="s">
        <v>215</v>
      </c>
      <c r="D151" s="157" t="s">
        <v>186</v>
      </c>
      <c r="E151" s="158" t="s">
        <v>904</v>
      </c>
      <c r="F151" s="159" t="s">
        <v>905</v>
      </c>
      <c r="G151" s="160" t="s">
        <v>869</v>
      </c>
      <c r="H151" s="161">
        <v>1230</v>
      </c>
      <c r="I151" s="162">
        <v>0</v>
      </c>
      <c r="J151" s="162">
        <f>ROUND(I151*H151,2)</f>
        <v>0</v>
      </c>
      <c r="K151" s="163"/>
      <c r="L151" s="27"/>
      <c r="M151" s="164" t="s">
        <v>1</v>
      </c>
      <c r="N151" s="165" t="s">
        <v>35</v>
      </c>
      <c r="O151" s="148">
        <v>0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189</v>
      </c>
      <c r="AT151" s="150" t="s">
        <v>186</v>
      </c>
      <c r="AU151" s="150" t="s">
        <v>77</v>
      </c>
      <c r="AY151" s="14" t="s">
        <v>159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77</v>
      </c>
      <c r="BK151" s="151">
        <f>ROUND(I151*H151,2)</f>
        <v>0</v>
      </c>
      <c r="BL151" s="14" t="s">
        <v>189</v>
      </c>
      <c r="BM151" s="150" t="s">
        <v>906</v>
      </c>
    </row>
    <row r="152" spans="1:65" s="2" customFormat="1" ht="19.5">
      <c r="A152" s="26"/>
      <c r="B152" s="27"/>
      <c r="C152" s="26"/>
      <c r="D152" s="152" t="s">
        <v>166</v>
      </c>
      <c r="E152" s="26"/>
      <c r="F152" s="153" t="s">
        <v>905</v>
      </c>
      <c r="G152" s="26"/>
      <c r="H152" s="26"/>
      <c r="I152" s="26"/>
      <c r="J152" s="26"/>
      <c r="K152" s="26"/>
      <c r="L152" s="27"/>
      <c r="M152" s="154"/>
      <c r="N152" s="155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166</v>
      </c>
      <c r="AU152" s="14" t="s">
        <v>77</v>
      </c>
    </row>
    <row r="153" spans="1:65" s="2" customFormat="1" ht="24.2" customHeight="1">
      <c r="A153" s="26"/>
      <c r="B153" s="137"/>
      <c r="C153" s="138" t="s">
        <v>219</v>
      </c>
      <c r="D153" s="138" t="s">
        <v>160</v>
      </c>
      <c r="E153" s="139" t="s">
        <v>907</v>
      </c>
      <c r="F153" s="140" t="s">
        <v>908</v>
      </c>
      <c r="G153" s="141" t="s">
        <v>869</v>
      </c>
      <c r="H153" s="142">
        <v>1230</v>
      </c>
      <c r="I153" s="143">
        <v>0</v>
      </c>
      <c r="J153" s="143">
        <f>ROUND(I153*H153,2)</f>
        <v>0</v>
      </c>
      <c r="K153" s="144"/>
      <c r="L153" s="145"/>
      <c r="M153" s="146" t="s">
        <v>1</v>
      </c>
      <c r="N153" s="147" t="s">
        <v>35</v>
      </c>
      <c r="O153" s="148">
        <v>0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164</v>
      </c>
      <c r="AT153" s="150" t="s">
        <v>160</v>
      </c>
      <c r="AU153" s="150" t="s">
        <v>77</v>
      </c>
      <c r="AY153" s="14" t="s">
        <v>159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0</v>
      </c>
      <c r="BL153" s="14" t="s">
        <v>164</v>
      </c>
      <c r="BM153" s="150" t="s">
        <v>909</v>
      </c>
    </row>
    <row r="154" spans="1:65" s="2" customFormat="1" ht="19.5">
      <c r="A154" s="26"/>
      <c r="B154" s="27"/>
      <c r="C154" s="26"/>
      <c r="D154" s="152" t="s">
        <v>166</v>
      </c>
      <c r="E154" s="26"/>
      <c r="F154" s="153" t="s">
        <v>908</v>
      </c>
      <c r="G154" s="26"/>
      <c r="H154" s="26"/>
      <c r="I154" s="26"/>
      <c r="J154" s="26"/>
      <c r="K154" s="26"/>
      <c r="L154" s="27"/>
      <c r="M154" s="154"/>
      <c r="N154" s="155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166</v>
      </c>
      <c r="AU154" s="14" t="s">
        <v>77</v>
      </c>
    </row>
    <row r="155" spans="1:65" s="2" customFormat="1" ht="37.9" customHeight="1">
      <c r="A155" s="26"/>
      <c r="B155" s="137"/>
      <c r="C155" s="157" t="s">
        <v>8</v>
      </c>
      <c r="D155" s="157" t="s">
        <v>186</v>
      </c>
      <c r="E155" s="158" t="s">
        <v>910</v>
      </c>
      <c r="F155" s="159" t="s">
        <v>911</v>
      </c>
      <c r="G155" s="160" t="s">
        <v>869</v>
      </c>
      <c r="H155" s="161">
        <v>965</v>
      </c>
      <c r="I155" s="162"/>
      <c r="J155" s="162">
        <f>ROUND(I155*H155,2)</f>
        <v>0</v>
      </c>
      <c r="K155" s="163"/>
      <c r="L155" s="27"/>
      <c r="M155" s="164" t="s">
        <v>1</v>
      </c>
      <c r="N155" s="165" t="s">
        <v>35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189</v>
      </c>
      <c r="AT155" s="150" t="s">
        <v>186</v>
      </c>
      <c r="AU155" s="150" t="s">
        <v>77</v>
      </c>
      <c r="AY155" s="14" t="s">
        <v>159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77</v>
      </c>
      <c r="BK155" s="151">
        <f>ROUND(I155*H155,2)</f>
        <v>0</v>
      </c>
      <c r="BL155" s="14" t="s">
        <v>189</v>
      </c>
      <c r="BM155" s="150" t="s">
        <v>912</v>
      </c>
    </row>
    <row r="156" spans="1:65" s="2" customFormat="1" ht="19.5">
      <c r="A156" s="26"/>
      <c r="B156" s="27"/>
      <c r="C156" s="26"/>
      <c r="D156" s="152" t="s">
        <v>166</v>
      </c>
      <c r="E156" s="26"/>
      <c r="F156" s="153" t="s">
        <v>911</v>
      </c>
      <c r="G156" s="26"/>
      <c r="H156" s="26"/>
      <c r="I156" s="26"/>
      <c r="J156" s="26"/>
      <c r="K156" s="26"/>
      <c r="L156" s="27"/>
      <c r="M156" s="154"/>
      <c r="N156" s="155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166</v>
      </c>
      <c r="AU156" s="14" t="s">
        <v>77</v>
      </c>
    </row>
    <row r="157" spans="1:65" s="2" customFormat="1" ht="37.9" customHeight="1">
      <c r="A157" s="26"/>
      <c r="B157" s="137"/>
      <c r="C157" s="157" t="s">
        <v>226</v>
      </c>
      <c r="D157" s="157" t="s">
        <v>186</v>
      </c>
      <c r="E157" s="158" t="s">
        <v>913</v>
      </c>
      <c r="F157" s="159" t="s">
        <v>914</v>
      </c>
      <c r="G157" s="160" t="s">
        <v>869</v>
      </c>
      <c r="H157" s="161">
        <v>150</v>
      </c>
      <c r="I157" s="162">
        <v>0</v>
      </c>
      <c r="J157" s="162">
        <f>ROUND(I157*H157,2)</f>
        <v>0</v>
      </c>
      <c r="K157" s="163"/>
      <c r="L157" s="27"/>
      <c r="M157" s="164" t="s">
        <v>1</v>
      </c>
      <c r="N157" s="165" t="s">
        <v>35</v>
      </c>
      <c r="O157" s="148">
        <v>0</v>
      </c>
      <c r="P157" s="148">
        <f>O157*H157</f>
        <v>0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189</v>
      </c>
      <c r="AT157" s="150" t="s">
        <v>186</v>
      </c>
      <c r="AU157" s="150" t="s">
        <v>77</v>
      </c>
      <c r="AY157" s="14" t="s">
        <v>159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77</v>
      </c>
      <c r="BK157" s="151">
        <f>ROUND(I157*H157,2)</f>
        <v>0</v>
      </c>
      <c r="BL157" s="14" t="s">
        <v>189</v>
      </c>
      <c r="BM157" s="150" t="s">
        <v>915</v>
      </c>
    </row>
    <row r="158" spans="1:65" s="2" customFormat="1" ht="68.25">
      <c r="A158" s="26"/>
      <c r="B158" s="27"/>
      <c r="C158" s="26"/>
      <c r="D158" s="152" t="s">
        <v>166</v>
      </c>
      <c r="E158" s="26"/>
      <c r="F158" s="153" t="s">
        <v>916</v>
      </c>
      <c r="G158" s="26"/>
      <c r="H158" s="26"/>
      <c r="I158" s="26"/>
      <c r="J158" s="26"/>
      <c r="K158" s="26"/>
      <c r="L158" s="27"/>
      <c r="M158" s="154"/>
      <c r="N158" s="155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166</v>
      </c>
      <c r="AU158" s="14" t="s">
        <v>77</v>
      </c>
    </row>
    <row r="159" spans="1:65" s="2" customFormat="1" ht="33" customHeight="1">
      <c r="A159" s="26"/>
      <c r="B159" s="137"/>
      <c r="C159" s="138" t="s">
        <v>230</v>
      </c>
      <c r="D159" s="138" t="s">
        <v>160</v>
      </c>
      <c r="E159" s="139" t="s">
        <v>917</v>
      </c>
      <c r="F159" s="140" t="s">
        <v>918</v>
      </c>
      <c r="G159" s="141" t="s">
        <v>869</v>
      </c>
      <c r="H159" s="142">
        <v>895</v>
      </c>
      <c r="I159" s="143">
        <v>0</v>
      </c>
      <c r="J159" s="143">
        <f>ROUND(I159*H159,2)</f>
        <v>0</v>
      </c>
      <c r="K159" s="144"/>
      <c r="L159" s="145"/>
      <c r="M159" s="146" t="s">
        <v>1</v>
      </c>
      <c r="N159" s="147" t="s">
        <v>35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164</v>
      </c>
      <c r="AT159" s="150" t="s">
        <v>160</v>
      </c>
      <c r="AU159" s="150" t="s">
        <v>77</v>
      </c>
      <c r="AY159" s="14" t="s">
        <v>159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4" t="s">
        <v>77</v>
      </c>
      <c r="BK159" s="151">
        <f>ROUND(I159*H159,2)</f>
        <v>0</v>
      </c>
      <c r="BL159" s="14" t="s">
        <v>164</v>
      </c>
      <c r="BM159" s="150" t="s">
        <v>919</v>
      </c>
    </row>
    <row r="160" spans="1:65" s="2" customFormat="1" ht="19.5">
      <c r="A160" s="26"/>
      <c r="B160" s="27"/>
      <c r="C160" s="26"/>
      <c r="D160" s="152" t="s">
        <v>166</v>
      </c>
      <c r="E160" s="26"/>
      <c r="F160" s="153" t="s">
        <v>918</v>
      </c>
      <c r="G160" s="26"/>
      <c r="H160" s="26"/>
      <c r="I160" s="26"/>
      <c r="J160" s="26"/>
      <c r="K160" s="26"/>
      <c r="L160" s="27"/>
      <c r="M160" s="154"/>
      <c r="N160" s="155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166</v>
      </c>
      <c r="AU160" s="14" t="s">
        <v>77</v>
      </c>
    </row>
    <row r="161" spans="1:65" s="2" customFormat="1" ht="33" customHeight="1">
      <c r="A161" s="26"/>
      <c r="B161" s="137"/>
      <c r="C161" s="138" t="s">
        <v>234</v>
      </c>
      <c r="D161" s="138" t="s">
        <v>160</v>
      </c>
      <c r="E161" s="139" t="s">
        <v>920</v>
      </c>
      <c r="F161" s="140" t="s">
        <v>921</v>
      </c>
      <c r="G161" s="141" t="s">
        <v>869</v>
      </c>
      <c r="H161" s="142">
        <v>65</v>
      </c>
      <c r="I161" s="143">
        <v>0</v>
      </c>
      <c r="J161" s="143">
        <f>ROUND(I161*H161,2)</f>
        <v>0</v>
      </c>
      <c r="K161" s="144"/>
      <c r="L161" s="145"/>
      <c r="M161" s="146" t="s">
        <v>1</v>
      </c>
      <c r="N161" s="147" t="s">
        <v>35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423</v>
      </c>
      <c r="AT161" s="150" t="s">
        <v>160</v>
      </c>
      <c r="AU161" s="150" t="s">
        <v>77</v>
      </c>
      <c r="AY161" s="14" t="s">
        <v>159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4" t="s">
        <v>77</v>
      </c>
      <c r="BK161" s="151">
        <f>ROUND(I161*H161,2)</f>
        <v>0</v>
      </c>
      <c r="BL161" s="14" t="s">
        <v>189</v>
      </c>
      <c r="BM161" s="150" t="s">
        <v>922</v>
      </c>
    </row>
    <row r="162" spans="1:65" s="2" customFormat="1" ht="19.5">
      <c r="A162" s="26"/>
      <c r="B162" s="27"/>
      <c r="C162" s="26"/>
      <c r="D162" s="152" t="s">
        <v>166</v>
      </c>
      <c r="E162" s="26"/>
      <c r="F162" s="153" t="s">
        <v>921</v>
      </c>
      <c r="G162" s="26"/>
      <c r="H162" s="26"/>
      <c r="I162" s="26"/>
      <c r="J162" s="26"/>
      <c r="K162" s="26"/>
      <c r="L162" s="27"/>
      <c r="M162" s="154"/>
      <c r="N162" s="155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166</v>
      </c>
      <c r="AU162" s="14" t="s">
        <v>77</v>
      </c>
    </row>
    <row r="163" spans="1:65" s="2" customFormat="1" ht="33" customHeight="1">
      <c r="A163" s="26"/>
      <c r="B163" s="137"/>
      <c r="C163" s="138" t="s">
        <v>238</v>
      </c>
      <c r="D163" s="138" t="s">
        <v>160</v>
      </c>
      <c r="E163" s="139" t="s">
        <v>923</v>
      </c>
      <c r="F163" s="140" t="s">
        <v>924</v>
      </c>
      <c r="G163" s="141" t="s">
        <v>869</v>
      </c>
      <c r="H163" s="142">
        <v>50</v>
      </c>
      <c r="I163" s="143">
        <v>0</v>
      </c>
      <c r="J163" s="143">
        <f>ROUND(I163*H163,2)</f>
        <v>0</v>
      </c>
      <c r="K163" s="144"/>
      <c r="L163" s="145"/>
      <c r="M163" s="146" t="s">
        <v>1</v>
      </c>
      <c r="N163" s="147" t="s">
        <v>35</v>
      </c>
      <c r="O163" s="148">
        <v>0</v>
      </c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423</v>
      </c>
      <c r="AT163" s="150" t="s">
        <v>160</v>
      </c>
      <c r="AU163" s="150" t="s">
        <v>77</v>
      </c>
      <c r="AY163" s="14" t="s">
        <v>159</v>
      </c>
      <c r="BE163" s="151">
        <f>IF(N163="základní",J163,0)</f>
        <v>0</v>
      </c>
      <c r="BF163" s="151">
        <f>IF(N163="snížená",J163,0)</f>
        <v>0</v>
      </c>
      <c r="BG163" s="151">
        <f>IF(N163="zákl. přenesená",J163,0)</f>
        <v>0</v>
      </c>
      <c r="BH163" s="151">
        <f>IF(N163="sníž. přenesená",J163,0)</f>
        <v>0</v>
      </c>
      <c r="BI163" s="151">
        <f>IF(N163="nulová",J163,0)</f>
        <v>0</v>
      </c>
      <c r="BJ163" s="14" t="s">
        <v>77</v>
      </c>
      <c r="BK163" s="151">
        <f>ROUND(I163*H163,2)</f>
        <v>0</v>
      </c>
      <c r="BL163" s="14" t="s">
        <v>189</v>
      </c>
      <c r="BM163" s="150" t="s">
        <v>925</v>
      </c>
    </row>
    <row r="164" spans="1:65" s="2" customFormat="1" ht="19.5">
      <c r="A164" s="26"/>
      <c r="B164" s="27"/>
      <c r="C164" s="26"/>
      <c r="D164" s="152" t="s">
        <v>166</v>
      </c>
      <c r="E164" s="26"/>
      <c r="F164" s="153" t="s">
        <v>924</v>
      </c>
      <c r="G164" s="26"/>
      <c r="H164" s="26"/>
      <c r="I164" s="26"/>
      <c r="J164" s="26"/>
      <c r="K164" s="26"/>
      <c r="L164" s="27"/>
      <c r="M164" s="154"/>
      <c r="N164" s="155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166</v>
      </c>
      <c r="AU164" s="14" t="s">
        <v>77</v>
      </c>
    </row>
    <row r="165" spans="1:65" s="2" customFormat="1" ht="33" customHeight="1">
      <c r="A165" s="26"/>
      <c r="B165" s="137"/>
      <c r="C165" s="138" t="s">
        <v>242</v>
      </c>
      <c r="D165" s="138" t="s">
        <v>160</v>
      </c>
      <c r="E165" s="139" t="s">
        <v>926</v>
      </c>
      <c r="F165" s="140" t="s">
        <v>927</v>
      </c>
      <c r="G165" s="141" t="s">
        <v>869</v>
      </c>
      <c r="H165" s="142">
        <v>100</v>
      </c>
      <c r="I165" s="143">
        <v>0</v>
      </c>
      <c r="J165" s="143">
        <f>ROUND(I165*H165,2)</f>
        <v>0</v>
      </c>
      <c r="K165" s="144"/>
      <c r="L165" s="145"/>
      <c r="M165" s="146" t="s">
        <v>1</v>
      </c>
      <c r="N165" s="147" t="s">
        <v>35</v>
      </c>
      <c r="O165" s="148">
        <v>0</v>
      </c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423</v>
      </c>
      <c r="AT165" s="150" t="s">
        <v>160</v>
      </c>
      <c r="AU165" s="150" t="s">
        <v>77</v>
      </c>
      <c r="AY165" s="14" t="s">
        <v>159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4" t="s">
        <v>77</v>
      </c>
      <c r="BK165" s="151">
        <f>ROUND(I165*H165,2)</f>
        <v>0</v>
      </c>
      <c r="BL165" s="14" t="s">
        <v>189</v>
      </c>
      <c r="BM165" s="150" t="s">
        <v>928</v>
      </c>
    </row>
    <row r="166" spans="1:65" s="2" customFormat="1" ht="19.5">
      <c r="A166" s="26"/>
      <c r="B166" s="27"/>
      <c r="C166" s="26"/>
      <c r="D166" s="152" t="s">
        <v>166</v>
      </c>
      <c r="E166" s="26"/>
      <c r="F166" s="153" t="s">
        <v>927</v>
      </c>
      <c r="G166" s="26"/>
      <c r="H166" s="26"/>
      <c r="I166" s="26"/>
      <c r="J166" s="26"/>
      <c r="K166" s="26"/>
      <c r="L166" s="27"/>
      <c r="M166" s="154"/>
      <c r="N166" s="155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166</v>
      </c>
      <c r="AU166" s="14" t="s">
        <v>77</v>
      </c>
    </row>
    <row r="167" spans="1:65" s="2" customFormat="1" ht="33" customHeight="1">
      <c r="A167" s="26"/>
      <c r="B167" s="137"/>
      <c r="C167" s="138" t="s">
        <v>7</v>
      </c>
      <c r="D167" s="138" t="s">
        <v>160</v>
      </c>
      <c r="E167" s="139" t="s">
        <v>929</v>
      </c>
      <c r="F167" s="140" t="s">
        <v>930</v>
      </c>
      <c r="G167" s="141" t="s">
        <v>869</v>
      </c>
      <c r="H167" s="142">
        <v>5</v>
      </c>
      <c r="I167" s="143">
        <v>0</v>
      </c>
      <c r="J167" s="143">
        <f>ROUND(I167*H167,2)</f>
        <v>0</v>
      </c>
      <c r="K167" s="144"/>
      <c r="L167" s="145"/>
      <c r="M167" s="146" t="s">
        <v>1</v>
      </c>
      <c r="N167" s="147" t="s">
        <v>35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164</v>
      </c>
      <c r="AT167" s="150" t="s">
        <v>160</v>
      </c>
      <c r="AU167" s="150" t="s">
        <v>77</v>
      </c>
      <c r="AY167" s="14" t="s">
        <v>159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4" t="s">
        <v>77</v>
      </c>
      <c r="BK167" s="151">
        <f>ROUND(I167*H167,2)</f>
        <v>0</v>
      </c>
      <c r="BL167" s="14" t="s">
        <v>164</v>
      </c>
      <c r="BM167" s="150" t="s">
        <v>931</v>
      </c>
    </row>
    <row r="168" spans="1:65" s="2" customFormat="1" ht="19.5">
      <c r="A168" s="26"/>
      <c r="B168" s="27"/>
      <c r="C168" s="26"/>
      <c r="D168" s="152" t="s">
        <v>166</v>
      </c>
      <c r="E168" s="26"/>
      <c r="F168" s="153" t="s">
        <v>930</v>
      </c>
      <c r="G168" s="26"/>
      <c r="H168" s="26"/>
      <c r="I168" s="26"/>
      <c r="J168" s="26"/>
      <c r="K168" s="26"/>
      <c r="L168" s="27"/>
      <c r="M168" s="154"/>
      <c r="N168" s="155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166</v>
      </c>
      <c r="AU168" s="14" t="s">
        <v>77</v>
      </c>
    </row>
    <row r="169" spans="1:65" s="2" customFormat="1" ht="37.9" customHeight="1">
      <c r="A169" s="26"/>
      <c r="B169" s="137"/>
      <c r="C169" s="157" t="s">
        <v>249</v>
      </c>
      <c r="D169" s="157" t="s">
        <v>186</v>
      </c>
      <c r="E169" s="158" t="s">
        <v>932</v>
      </c>
      <c r="F169" s="159" t="s">
        <v>933</v>
      </c>
      <c r="G169" s="160" t="s">
        <v>163</v>
      </c>
      <c r="H169" s="161">
        <v>4</v>
      </c>
      <c r="I169" s="162">
        <v>0</v>
      </c>
      <c r="J169" s="162">
        <f>ROUND(I169*H169,2)</f>
        <v>0</v>
      </c>
      <c r="K169" s="163"/>
      <c r="L169" s="27"/>
      <c r="M169" s="164" t="s">
        <v>1</v>
      </c>
      <c r="N169" s="165" t="s">
        <v>35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189</v>
      </c>
      <c r="AT169" s="150" t="s">
        <v>186</v>
      </c>
      <c r="AU169" s="150" t="s">
        <v>77</v>
      </c>
      <c r="AY169" s="14" t="s">
        <v>159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4" t="s">
        <v>77</v>
      </c>
      <c r="BK169" s="151">
        <f>ROUND(I169*H169,2)</f>
        <v>0</v>
      </c>
      <c r="BL169" s="14" t="s">
        <v>189</v>
      </c>
      <c r="BM169" s="150" t="s">
        <v>934</v>
      </c>
    </row>
    <row r="170" spans="1:65" s="2" customFormat="1" ht="19.5">
      <c r="A170" s="26"/>
      <c r="B170" s="27"/>
      <c r="C170" s="26"/>
      <c r="D170" s="152" t="s">
        <v>166</v>
      </c>
      <c r="E170" s="26"/>
      <c r="F170" s="153" t="s">
        <v>933</v>
      </c>
      <c r="G170" s="26"/>
      <c r="H170" s="26"/>
      <c r="I170" s="26"/>
      <c r="J170" s="26"/>
      <c r="K170" s="26"/>
      <c r="L170" s="27"/>
      <c r="M170" s="154"/>
      <c r="N170" s="155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166</v>
      </c>
      <c r="AU170" s="14" t="s">
        <v>77</v>
      </c>
    </row>
    <row r="171" spans="1:65" s="2" customFormat="1" ht="37.9" customHeight="1">
      <c r="A171" s="26"/>
      <c r="B171" s="137"/>
      <c r="C171" s="157" t="s">
        <v>253</v>
      </c>
      <c r="D171" s="157" t="s">
        <v>186</v>
      </c>
      <c r="E171" s="158" t="s">
        <v>935</v>
      </c>
      <c r="F171" s="159" t="s">
        <v>936</v>
      </c>
      <c r="G171" s="160" t="s">
        <v>163</v>
      </c>
      <c r="H171" s="161">
        <v>8</v>
      </c>
      <c r="I171" s="162">
        <v>0</v>
      </c>
      <c r="J171" s="162">
        <f>ROUND(I171*H171,2)</f>
        <v>0</v>
      </c>
      <c r="K171" s="163"/>
      <c r="L171" s="27"/>
      <c r="M171" s="164" t="s">
        <v>1</v>
      </c>
      <c r="N171" s="165" t="s">
        <v>35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189</v>
      </c>
      <c r="AT171" s="150" t="s">
        <v>186</v>
      </c>
      <c r="AU171" s="150" t="s">
        <v>77</v>
      </c>
      <c r="AY171" s="14" t="s">
        <v>159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4" t="s">
        <v>77</v>
      </c>
      <c r="BK171" s="151">
        <f>ROUND(I171*H171,2)</f>
        <v>0</v>
      </c>
      <c r="BL171" s="14" t="s">
        <v>189</v>
      </c>
      <c r="BM171" s="150" t="s">
        <v>937</v>
      </c>
    </row>
    <row r="172" spans="1:65" s="2" customFormat="1" ht="48.75">
      <c r="A172" s="26"/>
      <c r="B172" s="27"/>
      <c r="C172" s="26"/>
      <c r="D172" s="152" t="s">
        <v>166</v>
      </c>
      <c r="E172" s="26"/>
      <c r="F172" s="153" t="s">
        <v>938</v>
      </c>
      <c r="G172" s="26"/>
      <c r="H172" s="26"/>
      <c r="I172" s="26"/>
      <c r="J172" s="26"/>
      <c r="K172" s="26"/>
      <c r="L172" s="27"/>
      <c r="M172" s="154"/>
      <c r="N172" s="155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166</v>
      </c>
      <c r="AU172" s="14" t="s">
        <v>77</v>
      </c>
    </row>
    <row r="173" spans="1:65" s="2" customFormat="1" ht="37.9" customHeight="1">
      <c r="A173" s="26"/>
      <c r="B173" s="137"/>
      <c r="C173" s="157" t="s">
        <v>257</v>
      </c>
      <c r="D173" s="157" t="s">
        <v>186</v>
      </c>
      <c r="E173" s="158" t="s">
        <v>939</v>
      </c>
      <c r="F173" s="159" t="s">
        <v>940</v>
      </c>
      <c r="G173" s="160" t="s">
        <v>163</v>
      </c>
      <c r="H173" s="161">
        <v>4</v>
      </c>
      <c r="I173" s="162">
        <v>0</v>
      </c>
      <c r="J173" s="162">
        <f>ROUND(I173*H173,2)</f>
        <v>0</v>
      </c>
      <c r="K173" s="163"/>
      <c r="L173" s="27"/>
      <c r="M173" s="164" t="s">
        <v>1</v>
      </c>
      <c r="N173" s="165" t="s">
        <v>35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189</v>
      </c>
      <c r="AT173" s="150" t="s">
        <v>186</v>
      </c>
      <c r="AU173" s="150" t="s">
        <v>77</v>
      </c>
      <c r="AY173" s="14" t="s">
        <v>159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4" t="s">
        <v>77</v>
      </c>
      <c r="BK173" s="151">
        <f>ROUND(I173*H173,2)</f>
        <v>0</v>
      </c>
      <c r="BL173" s="14" t="s">
        <v>189</v>
      </c>
      <c r="BM173" s="150" t="s">
        <v>941</v>
      </c>
    </row>
    <row r="174" spans="1:65" s="2" customFormat="1" ht="19.5">
      <c r="A174" s="26"/>
      <c r="B174" s="27"/>
      <c r="C174" s="26"/>
      <c r="D174" s="152" t="s">
        <v>166</v>
      </c>
      <c r="E174" s="26"/>
      <c r="F174" s="153" t="s">
        <v>940</v>
      </c>
      <c r="G174" s="26"/>
      <c r="H174" s="26"/>
      <c r="I174" s="26"/>
      <c r="J174" s="26"/>
      <c r="K174" s="26"/>
      <c r="L174" s="27"/>
      <c r="M174" s="154"/>
      <c r="N174" s="155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166</v>
      </c>
      <c r="AU174" s="14" t="s">
        <v>77</v>
      </c>
    </row>
    <row r="175" spans="1:65" s="2" customFormat="1" ht="49.15" customHeight="1">
      <c r="A175" s="26"/>
      <c r="B175" s="137"/>
      <c r="C175" s="138" t="s">
        <v>262</v>
      </c>
      <c r="D175" s="138" t="s">
        <v>160</v>
      </c>
      <c r="E175" s="139" t="s">
        <v>942</v>
      </c>
      <c r="F175" s="140" t="s">
        <v>943</v>
      </c>
      <c r="G175" s="141" t="s">
        <v>163</v>
      </c>
      <c r="H175" s="142">
        <v>4</v>
      </c>
      <c r="I175" s="143">
        <v>0</v>
      </c>
      <c r="J175" s="143">
        <f>ROUND(I175*H175,2)</f>
        <v>0</v>
      </c>
      <c r="K175" s="144"/>
      <c r="L175" s="145"/>
      <c r="M175" s="146" t="s">
        <v>1</v>
      </c>
      <c r="N175" s="147" t="s">
        <v>35</v>
      </c>
      <c r="O175" s="148">
        <v>0</v>
      </c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164</v>
      </c>
      <c r="AT175" s="150" t="s">
        <v>160</v>
      </c>
      <c r="AU175" s="150" t="s">
        <v>77</v>
      </c>
      <c r="AY175" s="14" t="s">
        <v>159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4" t="s">
        <v>77</v>
      </c>
      <c r="BK175" s="151">
        <f>ROUND(I175*H175,2)</f>
        <v>0</v>
      </c>
      <c r="BL175" s="14" t="s">
        <v>164</v>
      </c>
      <c r="BM175" s="150" t="s">
        <v>944</v>
      </c>
    </row>
    <row r="176" spans="1:65" s="2" customFormat="1" ht="29.25">
      <c r="A176" s="26"/>
      <c r="B176" s="27"/>
      <c r="C176" s="26"/>
      <c r="D176" s="152" t="s">
        <v>166</v>
      </c>
      <c r="E176" s="26"/>
      <c r="F176" s="153" t="s">
        <v>943</v>
      </c>
      <c r="G176" s="26"/>
      <c r="H176" s="26"/>
      <c r="I176" s="26"/>
      <c r="J176" s="26"/>
      <c r="K176" s="26"/>
      <c r="L176" s="27"/>
      <c r="M176" s="154"/>
      <c r="N176" s="155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166</v>
      </c>
      <c r="AU176" s="14" t="s">
        <v>77</v>
      </c>
    </row>
    <row r="177" spans="1:65" s="2" customFormat="1" ht="24.2" customHeight="1">
      <c r="A177" s="26"/>
      <c r="B177" s="137"/>
      <c r="C177" s="157" t="s">
        <v>266</v>
      </c>
      <c r="D177" s="157" t="s">
        <v>186</v>
      </c>
      <c r="E177" s="158" t="s">
        <v>945</v>
      </c>
      <c r="F177" s="159" t="s">
        <v>946</v>
      </c>
      <c r="G177" s="160" t="s">
        <v>163</v>
      </c>
      <c r="H177" s="161">
        <v>10</v>
      </c>
      <c r="I177" s="162">
        <v>0</v>
      </c>
      <c r="J177" s="162">
        <f>ROUND(I177*H177,2)</f>
        <v>0</v>
      </c>
      <c r="K177" s="163"/>
      <c r="L177" s="27"/>
      <c r="M177" s="164" t="s">
        <v>1</v>
      </c>
      <c r="N177" s="165" t="s">
        <v>35</v>
      </c>
      <c r="O177" s="148">
        <v>0</v>
      </c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189</v>
      </c>
      <c r="AT177" s="150" t="s">
        <v>186</v>
      </c>
      <c r="AU177" s="150" t="s">
        <v>77</v>
      </c>
      <c r="AY177" s="14" t="s">
        <v>159</v>
      </c>
      <c r="BE177" s="151">
        <f>IF(N177="základní",J177,0)</f>
        <v>0</v>
      </c>
      <c r="BF177" s="151">
        <f>IF(N177="snížená",J177,0)</f>
        <v>0</v>
      </c>
      <c r="BG177" s="151">
        <f>IF(N177="zákl. přenesená",J177,0)</f>
        <v>0</v>
      </c>
      <c r="BH177" s="151">
        <f>IF(N177="sníž. přenesená",J177,0)</f>
        <v>0</v>
      </c>
      <c r="BI177" s="151">
        <f>IF(N177="nulová",J177,0)</f>
        <v>0</v>
      </c>
      <c r="BJ177" s="14" t="s">
        <v>77</v>
      </c>
      <c r="BK177" s="151">
        <f>ROUND(I177*H177,2)</f>
        <v>0</v>
      </c>
      <c r="BL177" s="14" t="s">
        <v>189</v>
      </c>
      <c r="BM177" s="150" t="s">
        <v>947</v>
      </c>
    </row>
    <row r="178" spans="1:65" s="2" customFormat="1" ht="11.25">
      <c r="A178" s="26"/>
      <c r="B178" s="27"/>
      <c r="C178" s="26"/>
      <c r="D178" s="152" t="s">
        <v>166</v>
      </c>
      <c r="E178" s="26"/>
      <c r="F178" s="153" t="s">
        <v>946</v>
      </c>
      <c r="G178" s="26"/>
      <c r="H178" s="26"/>
      <c r="I178" s="26"/>
      <c r="J178" s="26"/>
      <c r="K178" s="26"/>
      <c r="L178" s="27"/>
      <c r="M178" s="154"/>
      <c r="N178" s="155"/>
      <c r="O178" s="52"/>
      <c r="P178" s="52"/>
      <c r="Q178" s="52"/>
      <c r="R178" s="52"/>
      <c r="S178" s="52"/>
      <c r="T178" s="53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T178" s="14" t="s">
        <v>166</v>
      </c>
      <c r="AU178" s="14" t="s">
        <v>77</v>
      </c>
    </row>
    <row r="179" spans="1:65" s="2" customFormat="1" ht="33" customHeight="1">
      <c r="A179" s="26"/>
      <c r="B179" s="137"/>
      <c r="C179" s="157" t="s">
        <v>270</v>
      </c>
      <c r="D179" s="157" t="s">
        <v>186</v>
      </c>
      <c r="E179" s="158" t="s">
        <v>948</v>
      </c>
      <c r="F179" s="159" t="s">
        <v>949</v>
      </c>
      <c r="G179" s="160" t="s">
        <v>163</v>
      </c>
      <c r="H179" s="161">
        <v>6</v>
      </c>
      <c r="I179" s="162">
        <v>0</v>
      </c>
      <c r="J179" s="162">
        <f>ROUND(I179*H179,2)</f>
        <v>0</v>
      </c>
      <c r="K179" s="163"/>
      <c r="L179" s="27"/>
      <c r="M179" s="164" t="s">
        <v>1</v>
      </c>
      <c r="N179" s="165" t="s">
        <v>35</v>
      </c>
      <c r="O179" s="148">
        <v>0</v>
      </c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189</v>
      </c>
      <c r="AT179" s="150" t="s">
        <v>186</v>
      </c>
      <c r="AU179" s="150" t="s">
        <v>77</v>
      </c>
      <c r="AY179" s="14" t="s">
        <v>159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4" t="s">
        <v>77</v>
      </c>
      <c r="BK179" s="151">
        <f>ROUND(I179*H179,2)</f>
        <v>0</v>
      </c>
      <c r="BL179" s="14" t="s">
        <v>189</v>
      </c>
      <c r="BM179" s="150" t="s">
        <v>950</v>
      </c>
    </row>
    <row r="180" spans="1:65" s="2" customFormat="1" ht="19.5">
      <c r="A180" s="26"/>
      <c r="B180" s="27"/>
      <c r="C180" s="26"/>
      <c r="D180" s="152" t="s">
        <v>166</v>
      </c>
      <c r="E180" s="26"/>
      <c r="F180" s="153" t="s">
        <v>949</v>
      </c>
      <c r="G180" s="26"/>
      <c r="H180" s="26"/>
      <c r="I180" s="26"/>
      <c r="J180" s="26"/>
      <c r="K180" s="26"/>
      <c r="L180" s="27"/>
      <c r="M180" s="154"/>
      <c r="N180" s="155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166</v>
      </c>
      <c r="AU180" s="14" t="s">
        <v>77</v>
      </c>
    </row>
    <row r="181" spans="1:65" s="2" customFormat="1" ht="33" customHeight="1">
      <c r="A181" s="26"/>
      <c r="B181" s="137"/>
      <c r="C181" s="157" t="s">
        <v>274</v>
      </c>
      <c r="D181" s="157" t="s">
        <v>186</v>
      </c>
      <c r="E181" s="158" t="s">
        <v>951</v>
      </c>
      <c r="F181" s="159" t="s">
        <v>952</v>
      </c>
      <c r="G181" s="160" t="s">
        <v>163</v>
      </c>
      <c r="H181" s="161">
        <v>4</v>
      </c>
      <c r="I181" s="162">
        <v>0</v>
      </c>
      <c r="J181" s="162">
        <f>ROUND(I181*H181,2)</f>
        <v>0</v>
      </c>
      <c r="K181" s="163"/>
      <c r="L181" s="27"/>
      <c r="M181" s="164" t="s">
        <v>1</v>
      </c>
      <c r="N181" s="165" t="s">
        <v>35</v>
      </c>
      <c r="O181" s="148">
        <v>0</v>
      </c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189</v>
      </c>
      <c r="AT181" s="150" t="s">
        <v>186</v>
      </c>
      <c r="AU181" s="150" t="s">
        <v>77</v>
      </c>
      <c r="AY181" s="14" t="s">
        <v>159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4" t="s">
        <v>77</v>
      </c>
      <c r="BK181" s="151">
        <f>ROUND(I181*H181,2)</f>
        <v>0</v>
      </c>
      <c r="BL181" s="14" t="s">
        <v>189</v>
      </c>
      <c r="BM181" s="150" t="s">
        <v>953</v>
      </c>
    </row>
    <row r="182" spans="1:65" s="2" customFormat="1" ht="58.5">
      <c r="A182" s="26"/>
      <c r="B182" s="27"/>
      <c r="C182" s="26"/>
      <c r="D182" s="152" t="s">
        <v>166</v>
      </c>
      <c r="E182" s="26"/>
      <c r="F182" s="153" t="s">
        <v>954</v>
      </c>
      <c r="G182" s="26"/>
      <c r="H182" s="26"/>
      <c r="I182" s="26"/>
      <c r="J182" s="26"/>
      <c r="K182" s="26"/>
      <c r="L182" s="27"/>
      <c r="M182" s="154"/>
      <c r="N182" s="155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166</v>
      </c>
      <c r="AU182" s="14" t="s">
        <v>77</v>
      </c>
    </row>
    <row r="183" spans="1:65" s="2" customFormat="1" ht="33" customHeight="1">
      <c r="A183" s="26"/>
      <c r="B183" s="137"/>
      <c r="C183" s="157" t="s">
        <v>278</v>
      </c>
      <c r="D183" s="157" t="s">
        <v>186</v>
      </c>
      <c r="E183" s="158" t="s">
        <v>955</v>
      </c>
      <c r="F183" s="159" t="s">
        <v>956</v>
      </c>
      <c r="G183" s="160" t="s">
        <v>163</v>
      </c>
      <c r="H183" s="161">
        <v>2</v>
      </c>
      <c r="I183" s="162">
        <v>0</v>
      </c>
      <c r="J183" s="162">
        <f>ROUND(I183*H183,2)</f>
        <v>0</v>
      </c>
      <c r="K183" s="163"/>
      <c r="L183" s="27"/>
      <c r="M183" s="164" t="s">
        <v>1</v>
      </c>
      <c r="N183" s="165" t="s">
        <v>35</v>
      </c>
      <c r="O183" s="148">
        <v>0</v>
      </c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189</v>
      </c>
      <c r="AT183" s="150" t="s">
        <v>186</v>
      </c>
      <c r="AU183" s="150" t="s">
        <v>77</v>
      </c>
      <c r="AY183" s="14" t="s">
        <v>159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4" t="s">
        <v>77</v>
      </c>
      <c r="BK183" s="151">
        <f>ROUND(I183*H183,2)</f>
        <v>0</v>
      </c>
      <c r="BL183" s="14" t="s">
        <v>189</v>
      </c>
      <c r="BM183" s="150" t="s">
        <v>957</v>
      </c>
    </row>
    <row r="184" spans="1:65" s="2" customFormat="1" ht="19.5">
      <c r="A184" s="26"/>
      <c r="B184" s="27"/>
      <c r="C184" s="26"/>
      <c r="D184" s="152" t="s">
        <v>166</v>
      </c>
      <c r="E184" s="26"/>
      <c r="F184" s="153" t="s">
        <v>956</v>
      </c>
      <c r="G184" s="26"/>
      <c r="H184" s="26"/>
      <c r="I184" s="26"/>
      <c r="J184" s="26"/>
      <c r="K184" s="26"/>
      <c r="L184" s="27"/>
      <c r="M184" s="154"/>
      <c r="N184" s="155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166</v>
      </c>
      <c r="AU184" s="14" t="s">
        <v>77</v>
      </c>
    </row>
    <row r="185" spans="1:65" s="2" customFormat="1" ht="33" customHeight="1">
      <c r="A185" s="26"/>
      <c r="B185" s="137"/>
      <c r="C185" s="157" t="s">
        <v>283</v>
      </c>
      <c r="D185" s="157" t="s">
        <v>186</v>
      </c>
      <c r="E185" s="158" t="s">
        <v>958</v>
      </c>
      <c r="F185" s="159" t="s">
        <v>959</v>
      </c>
      <c r="G185" s="160" t="s">
        <v>163</v>
      </c>
      <c r="H185" s="161">
        <v>4</v>
      </c>
      <c r="I185" s="162">
        <v>0</v>
      </c>
      <c r="J185" s="162">
        <f>ROUND(I185*H185,2)</f>
        <v>0</v>
      </c>
      <c r="K185" s="163"/>
      <c r="L185" s="27"/>
      <c r="M185" s="164" t="s">
        <v>1</v>
      </c>
      <c r="N185" s="165" t="s">
        <v>35</v>
      </c>
      <c r="O185" s="148">
        <v>0</v>
      </c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189</v>
      </c>
      <c r="AT185" s="150" t="s">
        <v>186</v>
      </c>
      <c r="AU185" s="150" t="s">
        <v>77</v>
      </c>
      <c r="AY185" s="14" t="s">
        <v>159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4" t="s">
        <v>77</v>
      </c>
      <c r="BK185" s="151">
        <f>ROUND(I185*H185,2)</f>
        <v>0</v>
      </c>
      <c r="BL185" s="14" t="s">
        <v>189</v>
      </c>
      <c r="BM185" s="150" t="s">
        <v>960</v>
      </c>
    </row>
    <row r="186" spans="1:65" s="2" customFormat="1" ht="58.5">
      <c r="A186" s="26"/>
      <c r="B186" s="27"/>
      <c r="C186" s="26"/>
      <c r="D186" s="152" t="s">
        <v>166</v>
      </c>
      <c r="E186" s="26"/>
      <c r="F186" s="153" t="s">
        <v>961</v>
      </c>
      <c r="G186" s="26"/>
      <c r="H186" s="26"/>
      <c r="I186" s="26"/>
      <c r="J186" s="26"/>
      <c r="K186" s="26"/>
      <c r="L186" s="27"/>
      <c r="M186" s="154"/>
      <c r="N186" s="155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166</v>
      </c>
      <c r="AU186" s="14" t="s">
        <v>77</v>
      </c>
    </row>
    <row r="187" spans="1:65" s="2" customFormat="1" ht="33" customHeight="1">
      <c r="A187" s="26"/>
      <c r="B187" s="137"/>
      <c r="C187" s="157" t="s">
        <v>287</v>
      </c>
      <c r="D187" s="157" t="s">
        <v>186</v>
      </c>
      <c r="E187" s="158" t="s">
        <v>962</v>
      </c>
      <c r="F187" s="159" t="s">
        <v>963</v>
      </c>
      <c r="G187" s="160" t="s">
        <v>163</v>
      </c>
      <c r="H187" s="161">
        <v>8</v>
      </c>
      <c r="I187" s="162">
        <v>0</v>
      </c>
      <c r="J187" s="162">
        <f>ROUND(I187*H187,2)</f>
        <v>0</v>
      </c>
      <c r="K187" s="163"/>
      <c r="L187" s="27"/>
      <c r="M187" s="164" t="s">
        <v>1</v>
      </c>
      <c r="N187" s="165" t="s">
        <v>35</v>
      </c>
      <c r="O187" s="148">
        <v>0</v>
      </c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189</v>
      </c>
      <c r="AT187" s="150" t="s">
        <v>186</v>
      </c>
      <c r="AU187" s="150" t="s">
        <v>77</v>
      </c>
      <c r="AY187" s="14" t="s">
        <v>159</v>
      </c>
      <c r="BE187" s="151">
        <f>IF(N187="základní",J187,0)</f>
        <v>0</v>
      </c>
      <c r="BF187" s="151">
        <f>IF(N187="snížená",J187,0)</f>
        <v>0</v>
      </c>
      <c r="BG187" s="151">
        <f>IF(N187="zákl. přenesená",J187,0)</f>
        <v>0</v>
      </c>
      <c r="BH187" s="151">
        <f>IF(N187="sníž. přenesená",J187,0)</f>
        <v>0</v>
      </c>
      <c r="BI187" s="151">
        <f>IF(N187="nulová",J187,0)</f>
        <v>0</v>
      </c>
      <c r="BJ187" s="14" t="s">
        <v>77</v>
      </c>
      <c r="BK187" s="151">
        <f>ROUND(I187*H187,2)</f>
        <v>0</v>
      </c>
      <c r="BL187" s="14" t="s">
        <v>189</v>
      </c>
      <c r="BM187" s="150" t="s">
        <v>964</v>
      </c>
    </row>
    <row r="188" spans="1:65" s="2" customFormat="1" ht="58.5">
      <c r="A188" s="26"/>
      <c r="B188" s="27"/>
      <c r="C188" s="26"/>
      <c r="D188" s="152" t="s">
        <v>166</v>
      </c>
      <c r="E188" s="26"/>
      <c r="F188" s="153" t="s">
        <v>965</v>
      </c>
      <c r="G188" s="26"/>
      <c r="H188" s="26"/>
      <c r="I188" s="26"/>
      <c r="J188" s="26"/>
      <c r="K188" s="26"/>
      <c r="L188" s="27"/>
      <c r="M188" s="167"/>
      <c r="N188" s="168"/>
      <c r="O188" s="169"/>
      <c r="P188" s="169"/>
      <c r="Q188" s="169"/>
      <c r="R188" s="169"/>
      <c r="S188" s="169"/>
      <c r="T188" s="170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166</v>
      </c>
      <c r="AU188" s="14" t="s">
        <v>77</v>
      </c>
    </row>
    <row r="189" spans="1:65" s="2" customFormat="1" ht="6.95" customHeight="1">
      <c r="A189" s="26"/>
      <c r="B189" s="41"/>
      <c r="C189" s="42"/>
      <c r="D189" s="42"/>
      <c r="E189" s="42"/>
      <c r="F189" s="42"/>
      <c r="G189" s="42"/>
      <c r="H189" s="42"/>
      <c r="I189" s="42"/>
      <c r="J189" s="42"/>
      <c r="K189" s="42"/>
      <c r="L189" s="27"/>
      <c r="M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</row>
  </sheetData>
  <autoFilter ref="C124:K188" xr:uid="{00000000-0009-0000-0000-000006000000}"/>
  <mergeCells count="14">
    <mergeCell ref="E115:H115"/>
    <mergeCell ref="E113:H113"/>
    <mergeCell ref="E117:H117"/>
    <mergeCell ref="L2:V2"/>
    <mergeCell ref="E85:H85"/>
    <mergeCell ref="E89:H89"/>
    <mergeCell ref="E87:H87"/>
    <mergeCell ref="E91:H91"/>
    <mergeCell ref="E111:H111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217"/>
  <sheetViews>
    <sheetView showGridLines="0" topLeftCell="A198" workbookViewId="0">
      <selection activeCell="I210" sqref="I21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6" t="s">
        <v>133</v>
      </c>
      <c r="F9" s="186"/>
      <c r="G9" s="186"/>
      <c r="H9" s="186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23.25" customHeight="1">
      <c r="A11" s="26"/>
      <c r="B11" s="27"/>
      <c r="C11" s="26"/>
      <c r="D11" s="26"/>
      <c r="E11" s="218" t="s">
        <v>135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136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182" t="s">
        <v>966</v>
      </c>
      <c r="F13" s="219"/>
      <c r="G13" s="219"/>
      <c r="H13" s="219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25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1" t="s">
        <v>1</v>
      </c>
      <c r="G15" s="26"/>
      <c r="H15" s="26"/>
      <c r="I15" s="23" t="s">
        <v>17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1" t="s">
        <v>19</v>
      </c>
      <c r="G16" s="26"/>
      <c r="H16" s="26"/>
      <c r="I16" s="23" t="s">
        <v>20</v>
      </c>
      <c r="J16" s="49" t="str">
        <f>'Rekapitulace zakázky'!AN8</f>
        <v>22. 11. 2021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22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19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19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19</v>
      </c>
      <c r="F25" s="26"/>
      <c r="G25" s="26"/>
      <c r="H25" s="26"/>
      <c r="I25" s="23" t="s">
        <v>24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28</v>
      </c>
      <c r="E27" s="26"/>
      <c r="F27" s="26"/>
      <c r="G27" s="26"/>
      <c r="H27" s="26"/>
      <c r="I27" s="23" t="s">
        <v>23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29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5"/>
      <c r="B31" s="96"/>
      <c r="C31" s="95"/>
      <c r="D31" s="95"/>
      <c r="E31" s="188" t="s">
        <v>1</v>
      </c>
      <c r="F31" s="188"/>
      <c r="G31" s="188"/>
      <c r="H31" s="188"/>
      <c r="I31" s="95"/>
      <c r="J31" s="95"/>
      <c r="K31" s="95"/>
      <c r="L31" s="97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8" t="s">
        <v>30</v>
      </c>
      <c r="E34" s="26"/>
      <c r="F34" s="26"/>
      <c r="G34" s="26"/>
      <c r="H34" s="26"/>
      <c r="I34" s="26"/>
      <c r="J34" s="65">
        <f>ROUND(J133,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30" t="s">
        <v>33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4" t="s">
        <v>34</v>
      </c>
      <c r="E37" s="23" t="s">
        <v>35</v>
      </c>
      <c r="F37" s="99">
        <f>ROUND((SUM(BE133:BE216)),  2)</f>
        <v>0</v>
      </c>
      <c r="G37" s="26"/>
      <c r="H37" s="26"/>
      <c r="I37" s="100">
        <v>0.21</v>
      </c>
      <c r="J37" s="99">
        <f>ROUND(((SUM(BE133:BE216))*I37),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ROUND((SUM(BF133:BF216)),  2)</f>
        <v>0</v>
      </c>
      <c r="G38" s="26"/>
      <c r="H38" s="26"/>
      <c r="I38" s="100">
        <v>0.15</v>
      </c>
      <c r="J38" s="99">
        <f>ROUND(((SUM(BF133:BF216))*I38),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ROUND((SUM(BG133:BG216)),  2)</f>
        <v>0</v>
      </c>
      <c r="G39" s="26"/>
      <c r="H39" s="26"/>
      <c r="I39" s="100">
        <v>0.21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ROUND((SUM(BH133:BH216)),  2)</f>
        <v>0</v>
      </c>
      <c r="G40" s="26"/>
      <c r="H40" s="26"/>
      <c r="I40" s="100">
        <v>0.15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ROUND((SUM(BI133:BI216)),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40</v>
      </c>
      <c r="E43" s="54"/>
      <c r="F43" s="54"/>
      <c r="G43" s="103" t="s">
        <v>41</v>
      </c>
      <c r="H43" s="104" t="s">
        <v>42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6" t="s">
        <v>133</v>
      </c>
      <c r="F87" s="186"/>
      <c r="G87" s="186"/>
      <c r="H87" s="186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23.25" customHeight="1">
      <c r="A89" s="26"/>
      <c r="B89" s="27"/>
      <c r="C89" s="26"/>
      <c r="D89" s="26"/>
      <c r="E89" s="218" t="s">
        <v>135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136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182" t="str">
        <f>E13</f>
        <v>03.2 - Stavební část</v>
      </c>
      <c r="F91" s="219"/>
      <c r="G91" s="219"/>
      <c r="H91" s="219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18</v>
      </c>
      <c r="D93" s="26"/>
      <c r="E93" s="26"/>
      <c r="F93" s="21" t="str">
        <f>F16</f>
        <v xml:space="preserve"> </v>
      </c>
      <c r="G93" s="26"/>
      <c r="H93" s="26"/>
      <c r="I93" s="23" t="s">
        <v>20</v>
      </c>
      <c r="J93" s="49" t="str">
        <f>IF(J16="","",J16)</f>
        <v>22. 11. 2021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22</v>
      </c>
      <c r="D95" s="26"/>
      <c r="E95" s="26"/>
      <c r="F95" s="21" t="str">
        <f>E19</f>
        <v xml:space="preserve"> </v>
      </c>
      <c r="G95" s="26"/>
      <c r="H95" s="26"/>
      <c r="I95" s="23" t="s">
        <v>26</v>
      </c>
      <c r="J95" s="24" t="str">
        <f>E25</f>
        <v xml:space="preserve"> 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28</v>
      </c>
      <c r="J96" s="24" t="str">
        <f>E28</f>
        <v xml:space="preserve"> 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139</v>
      </c>
      <c r="D98" s="101"/>
      <c r="E98" s="101"/>
      <c r="F98" s="101"/>
      <c r="G98" s="101"/>
      <c r="H98" s="101"/>
      <c r="I98" s="101"/>
      <c r="J98" s="110" t="s">
        <v>140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141</v>
      </c>
      <c r="D100" s="26"/>
      <c r="E100" s="26"/>
      <c r="F100" s="26"/>
      <c r="G100" s="26"/>
      <c r="H100" s="26"/>
      <c r="I100" s="26"/>
      <c r="J100" s="65">
        <f>J133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142</v>
      </c>
    </row>
    <row r="101" spans="1:47" s="9" customFormat="1" ht="24.95" customHeight="1">
      <c r="B101" s="112"/>
      <c r="D101" s="113" t="s">
        <v>967</v>
      </c>
      <c r="E101" s="114"/>
      <c r="F101" s="114"/>
      <c r="G101" s="114"/>
      <c r="H101" s="114"/>
      <c r="I101" s="114"/>
      <c r="J101" s="115">
        <f>J134</f>
        <v>0</v>
      </c>
      <c r="L101" s="112"/>
    </row>
    <row r="102" spans="1:47" s="9" customFormat="1" ht="24.95" customHeight="1">
      <c r="B102" s="112"/>
      <c r="D102" s="113" t="s">
        <v>968</v>
      </c>
      <c r="E102" s="114"/>
      <c r="F102" s="114"/>
      <c r="G102" s="114"/>
      <c r="H102" s="114"/>
      <c r="I102" s="114"/>
      <c r="J102" s="115">
        <f>J147</f>
        <v>0</v>
      </c>
      <c r="L102" s="112"/>
    </row>
    <row r="103" spans="1:47" s="9" customFormat="1" ht="24.95" customHeight="1">
      <c r="B103" s="112"/>
      <c r="D103" s="113" t="s">
        <v>625</v>
      </c>
      <c r="E103" s="114"/>
      <c r="F103" s="114"/>
      <c r="G103" s="114"/>
      <c r="H103" s="114"/>
      <c r="I103" s="114"/>
      <c r="J103" s="115">
        <f>J152</f>
        <v>0</v>
      </c>
      <c r="L103" s="112"/>
    </row>
    <row r="104" spans="1:47" s="12" customFormat="1" ht="19.899999999999999" customHeight="1">
      <c r="B104" s="171"/>
      <c r="D104" s="172" t="s">
        <v>626</v>
      </c>
      <c r="E104" s="173"/>
      <c r="F104" s="173"/>
      <c r="G104" s="173"/>
      <c r="H104" s="173"/>
      <c r="I104" s="173"/>
      <c r="J104" s="174">
        <f>J153</f>
        <v>0</v>
      </c>
      <c r="L104" s="171"/>
    </row>
    <row r="105" spans="1:47" s="12" customFormat="1" ht="19.899999999999999" customHeight="1">
      <c r="B105" s="171"/>
      <c r="D105" s="172" t="s">
        <v>629</v>
      </c>
      <c r="E105" s="173"/>
      <c r="F105" s="173"/>
      <c r="G105" s="173"/>
      <c r="H105" s="173"/>
      <c r="I105" s="173"/>
      <c r="J105" s="174">
        <f>J180</f>
        <v>0</v>
      </c>
      <c r="L105" s="171"/>
    </row>
    <row r="106" spans="1:47" s="9" customFormat="1" ht="24.95" customHeight="1">
      <c r="B106" s="112"/>
      <c r="D106" s="113" t="s">
        <v>632</v>
      </c>
      <c r="E106" s="114"/>
      <c r="F106" s="114"/>
      <c r="G106" s="114"/>
      <c r="H106" s="114"/>
      <c r="I106" s="114"/>
      <c r="J106" s="115">
        <f>J189</f>
        <v>0</v>
      </c>
      <c r="L106" s="112"/>
    </row>
    <row r="107" spans="1:47" s="12" customFormat="1" ht="19.899999999999999" customHeight="1">
      <c r="B107" s="171"/>
      <c r="D107" s="172" t="s">
        <v>633</v>
      </c>
      <c r="E107" s="173"/>
      <c r="F107" s="173"/>
      <c r="G107" s="173"/>
      <c r="H107" s="173"/>
      <c r="I107" s="173"/>
      <c r="J107" s="174">
        <f>J190</f>
        <v>0</v>
      </c>
      <c r="L107" s="171"/>
    </row>
    <row r="108" spans="1:47" s="9" customFormat="1" ht="24.95" customHeight="1">
      <c r="B108" s="112"/>
      <c r="D108" s="113" t="s">
        <v>969</v>
      </c>
      <c r="E108" s="114"/>
      <c r="F108" s="114"/>
      <c r="G108" s="114"/>
      <c r="H108" s="114"/>
      <c r="I108" s="114"/>
      <c r="J108" s="115">
        <f>J211</f>
        <v>0</v>
      </c>
      <c r="L108" s="112"/>
    </row>
    <row r="109" spans="1:47" s="12" customFormat="1" ht="19.899999999999999" customHeight="1">
      <c r="B109" s="171"/>
      <c r="D109" s="172" t="s">
        <v>970</v>
      </c>
      <c r="E109" s="173"/>
      <c r="F109" s="173"/>
      <c r="G109" s="173"/>
      <c r="H109" s="173"/>
      <c r="I109" s="173"/>
      <c r="J109" s="174">
        <f>J212</f>
        <v>0</v>
      </c>
      <c r="L109" s="171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144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14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6.25" customHeight="1">
      <c r="A119" s="26"/>
      <c r="B119" s="27"/>
      <c r="C119" s="26"/>
      <c r="D119" s="26"/>
      <c r="E119" s="216" t="str">
        <f>E7</f>
        <v>Oprava PZS na přejezdu P2007 v km 3,435 v úseku Děčín hl.n. - Oldřichov</v>
      </c>
      <c r="F119" s="217"/>
      <c r="G119" s="217"/>
      <c r="H119" s="217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132</v>
      </c>
      <c r="L120" s="17"/>
    </row>
    <row r="121" spans="1:31" s="1" customFormat="1" ht="16.5" customHeight="1">
      <c r="B121" s="17"/>
      <c r="E121" s="216" t="s">
        <v>133</v>
      </c>
      <c r="F121" s="186"/>
      <c r="G121" s="186"/>
      <c r="H121" s="186"/>
      <c r="L121" s="17"/>
    </row>
    <row r="122" spans="1:31" s="1" customFormat="1" ht="12" customHeight="1">
      <c r="B122" s="17"/>
      <c r="C122" s="23" t="s">
        <v>134</v>
      </c>
      <c r="L122" s="17"/>
    </row>
    <row r="123" spans="1:31" s="2" customFormat="1" ht="23.25" customHeight="1">
      <c r="A123" s="26"/>
      <c r="B123" s="27"/>
      <c r="C123" s="26"/>
      <c r="D123" s="26"/>
      <c r="E123" s="218" t="s">
        <v>135</v>
      </c>
      <c r="F123" s="219"/>
      <c r="G123" s="219"/>
      <c r="H123" s="21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136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182" t="str">
        <f>E13</f>
        <v>03.2 - Stavební část</v>
      </c>
      <c r="F125" s="219"/>
      <c r="G125" s="219"/>
      <c r="H125" s="21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F16</f>
        <v xml:space="preserve"> </v>
      </c>
      <c r="G127" s="26"/>
      <c r="H127" s="26"/>
      <c r="I127" s="23" t="s">
        <v>20</v>
      </c>
      <c r="J127" s="49" t="str">
        <f>IF(J16="","",J16)</f>
        <v>22. 11. 2021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22</v>
      </c>
      <c r="D129" s="26"/>
      <c r="E129" s="26"/>
      <c r="F129" s="21" t="str">
        <f>E19</f>
        <v xml:space="preserve"> </v>
      </c>
      <c r="G129" s="26"/>
      <c r="H129" s="26"/>
      <c r="I129" s="23" t="s">
        <v>26</v>
      </c>
      <c r="J129" s="24" t="str">
        <f>E25</f>
        <v xml:space="preserve"> 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IF(E22="","",E22)</f>
        <v xml:space="preserve"> </v>
      </c>
      <c r="G130" s="26"/>
      <c r="H130" s="26"/>
      <c r="I130" s="23" t="s">
        <v>28</v>
      </c>
      <c r="J130" s="24" t="str">
        <f>E28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0" customFormat="1" ht="29.25" customHeight="1">
      <c r="A132" s="116"/>
      <c r="B132" s="117"/>
      <c r="C132" s="118" t="s">
        <v>145</v>
      </c>
      <c r="D132" s="119" t="s">
        <v>55</v>
      </c>
      <c r="E132" s="119" t="s">
        <v>51</v>
      </c>
      <c r="F132" s="119" t="s">
        <v>52</v>
      </c>
      <c r="G132" s="119" t="s">
        <v>146</v>
      </c>
      <c r="H132" s="119" t="s">
        <v>147</v>
      </c>
      <c r="I132" s="119" t="s">
        <v>148</v>
      </c>
      <c r="J132" s="120" t="s">
        <v>140</v>
      </c>
      <c r="K132" s="121" t="s">
        <v>149</v>
      </c>
      <c r="L132" s="122"/>
      <c r="M132" s="56" t="s">
        <v>1</v>
      </c>
      <c r="N132" s="57" t="s">
        <v>34</v>
      </c>
      <c r="O132" s="57" t="s">
        <v>150</v>
      </c>
      <c r="P132" s="57" t="s">
        <v>151</v>
      </c>
      <c r="Q132" s="57" t="s">
        <v>152</v>
      </c>
      <c r="R132" s="57" t="s">
        <v>153</v>
      </c>
      <c r="S132" s="57" t="s">
        <v>154</v>
      </c>
      <c r="T132" s="58" t="s">
        <v>155</v>
      </c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</row>
    <row r="133" spans="1:65" s="2" customFormat="1" ht="22.9" customHeight="1">
      <c r="A133" s="26"/>
      <c r="B133" s="27"/>
      <c r="C133" s="63" t="s">
        <v>156</v>
      </c>
      <c r="D133" s="26"/>
      <c r="E133" s="26"/>
      <c r="F133" s="26"/>
      <c r="G133" s="26"/>
      <c r="H133" s="26"/>
      <c r="I133" s="26"/>
      <c r="J133" s="123">
        <f>BK133</f>
        <v>0</v>
      </c>
      <c r="K133" s="26"/>
      <c r="L133" s="27"/>
      <c r="M133" s="59"/>
      <c r="N133" s="50"/>
      <c r="O133" s="60"/>
      <c r="P133" s="124">
        <f>P134+P147+P152+P189+P211</f>
        <v>2384.9726500000002</v>
      </c>
      <c r="Q133" s="60"/>
      <c r="R133" s="124">
        <f>R134+R147+R152+R189+R211</f>
        <v>198.73255</v>
      </c>
      <c r="S133" s="60"/>
      <c r="T133" s="125">
        <f>T134+T147+T152+T189+T211</f>
        <v>25.684999999999999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69</v>
      </c>
      <c r="AU133" s="14" t="s">
        <v>142</v>
      </c>
      <c r="BK133" s="126">
        <f>BK134+BK147+BK152+BK189+BK211</f>
        <v>0</v>
      </c>
    </row>
    <row r="134" spans="1:65" s="11" customFormat="1" ht="25.9" customHeight="1">
      <c r="B134" s="127"/>
      <c r="D134" s="128" t="s">
        <v>69</v>
      </c>
      <c r="E134" s="129" t="s">
        <v>180</v>
      </c>
      <c r="F134" s="129" t="s">
        <v>971</v>
      </c>
      <c r="J134" s="130">
        <f>BK134</f>
        <v>0</v>
      </c>
      <c r="L134" s="127"/>
      <c r="M134" s="131"/>
      <c r="N134" s="132"/>
      <c r="O134" s="132"/>
      <c r="P134" s="133">
        <f>SUM(P135:P146)</f>
        <v>18.945</v>
      </c>
      <c r="Q134" s="132"/>
      <c r="R134" s="133">
        <f>SUM(R135:R146)</f>
        <v>4.2735000000000003</v>
      </c>
      <c r="S134" s="132"/>
      <c r="T134" s="134">
        <f>SUM(T135:T146)</f>
        <v>0</v>
      </c>
      <c r="AR134" s="128" t="s">
        <v>77</v>
      </c>
      <c r="AT134" s="135" t="s">
        <v>69</v>
      </c>
      <c r="AU134" s="135" t="s">
        <v>70</v>
      </c>
      <c r="AY134" s="128" t="s">
        <v>159</v>
      </c>
      <c r="BK134" s="136">
        <f>SUM(BK135:BK146)</f>
        <v>0</v>
      </c>
    </row>
    <row r="135" spans="1:65" s="2" customFormat="1" ht="33" customHeight="1">
      <c r="A135" s="26"/>
      <c r="B135" s="137"/>
      <c r="C135" s="157" t="s">
        <v>77</v>
      </c>
      <c r="D135" s="157" t="s">
        <v>186</v>
      </c>
      <c r="E135" s="158" t="s">
        <v>972</v>
      </c>
      <c r="F135" s="159" t="s">
        <v>973</v>
      </c>
      <c r="G135" s="160" t="s">
        <v>974</v>
      </c>
      <c r="H135" s="161">
        <v>60</v>
      </c>
      <c r="I135" s="162">
        <v>0</v>
      </c>
      <c r="J135" s="162">
        <f>ROUND(I135*H135,2)</f>
        <v>0</v>
      </c>
      <c r="K135" s="163"/>
      <c r="L135" s="27"/>
      <c r="M135" s="164" t="s">
        <v>1</v>
      </c>
      <c r="N135" s="165" t="s">
        <v>35</v>
      </c>
      <c r="O135" s="148">
        <v>8.5000000000000006E-2</v>
      </c>
      <c r="P135" s="148">
        <f>O135*H135</f>
        <v>5.1000000000000005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91</v>
      </c>
      <c r="AT135" s="150" t="s">
        <v>186</v>
      </c>
      <c r="AU135" s="150" t="s">
        <v>77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91</v>
      </c>
      <c r="BM135" s="150" t="s">
        <v>975</v>
      </c>
    </row>
    <row r="136" spans="1:65" s="2" customFormat="1" ht="29.25">
      <c r="A136" s="26"/>
      <c r="B136" s="27"/>
      <c r="C136" s="26"/>
      <c r="D136" s="152" t="s">
        <v>166</v>
      </c>
      <c r="E136" s="26"/>
      <c r="F136" s="153" t="s">
        <v>976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77</v>
      </c>
    </row>
    <row r="137" spans="1:65" s="2" customFormat="1" ht="24.2" customHeight="1">
      <c r="A137" s="26"/>
      <c r="B137" s="137"/>
      <c r="C137" s="157" t="s">
        <v>79</v>
      </c>
      <c r="D137" s="157" t="s">
        <v>186</v>
      </c>
      <c r="E137" s="158" t="s">
        <v>977</v>
      </c>
      <c r="F137" s="159" t="s">
        <v>978</v>
      </c>
      <c r="G137" s="160" t="s">
        <v>974</v>
      </c>
      <c r="H137" s="161">
        <v>60</v>
      </c>
      <c r="I137" s="162">
        <v>0</v>
      </c>
      <c r="J137" s="162">
        <f>ROUND(I137*H137,2)</f>
        <v>0</v>
      </c>
      <c r="K137" s="163"/>
      <c r="L137" s="27"/>
      <c r="M137" s="164" t="s">
        <v>1</v>
      </c>
      <c r="N137" s="165" t="s">
        <v>35</v>
      </c>
      <c r="O137" s="148">
        <v>4.0000000000000001E-3</v>
      </c>
      <c r="P137" s="148">
        <f>O137*H137</f>
        <v>0.24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91</v>
      </c>
      <c r="AT137" s="150" t="s">
        <v>186</v>
      </c>
      <c r="AU137" s="150" t="s">
        <v>77</v>
      </c>
      <c r="AY137" s="14" t="s">
        <v>159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91</v>
      </c>
      <c r="BM137" s="150" t="s">
        <v>979</v>
      </c>
    </row>
    <row r="138" spans="1:65" s="2" customFormat="1" ht="19.5">
      <c r="A138" s="26"/>
      <c r="B138" s="27"/>
      <c r="C138" s="26"/>
      <c r="D138" s="152" t="s">
        <v>166</v>
      </c>
      <c r="E138" s="26"/>
      <c r="F138" s="153" t="s">
        <v>980</v>
      </c>
      <c r="G138" s="26"/>
      <c r="H138" s="26"/>
      <c r="I138" s="26"/>
      <c r="J138" s="26"/>
      <c r="K138" s="26"/>
      <c r="L138" s="27"/>
      <c r="M138" s="154"/>
      <c r="N138" s="155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166</v>
      </c>
      <c r="AU138" s="14" t="s">
        <v>77</v>
      </c>
    </row>
    <row r="139" spans="1:65" s="2" customFormat="1" ht="21.75" customHeight="1">
      <c r="A139" s="26"/>
      <c r="B139" s="137"/>
      <c r="C139" s="157" t="s">
        <v>86</v>
      </c>
      <c r="D139" s="157" t="s">
        <v>186</v>
      </c>
      <c r="E139" s="158" t="s">
        <v>981</v>
      </c>
      <c r="F139" s="159" t="s">
        <v>982</v>
      </c>
      <c r="G139" s="160" t="s">
        <v>974</v>
      </c>
      <c r="H139" s="161">
        <v>60</v>
      </c>
      <c r="I139" s="162">
        <v>0</v>
      </c>
      <c r="J139" s="162">
        <f>ROUND(I139*H139,2)</f>
        <v>0</v>
      </c>
      <c r="K139" s="163"/>
      <c r="L139" s="27"/>
      <c r="M139" s="164" t="s">
        <v>1</v>
      </c>
      <c r="N139" s="165" t="s">
        <v>35</v>
      </c>
      <c r="O139" s="148">
        <v>2E-3</v>
      </c>
      <c r="P139" s="148">
        <f>O139*H139</f>
        <v>0.12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91</v>
      </c>
      <c r="AT139" s="150" t="s">
        <v>186</v>
      </c>
      <c r="AU139" s="150" t="s">
        <v>77</v>
      </c>
      <c r="AY139" s="14" t="s">
        <v>159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91</v>
      </c>
      <c r="BM139" s="150" t="s">
        <v>983</v>
      </c>
    </row>
    <row r="140" spans="1:65" s="2" customFormat="1" ht="19.5">
      <c r="A140" s="26"/>
      <c r="B140" s="27"/>
      <c r="C140" s="26"/>
      <c r="D140" s="152" t="s">
        <v>166</v>
      </c>
      <c r="E140" s="26"/>
      <c r="F140" s="153" t="s">
        <v>984</v>
      </c>
      <c r="G140" s="26"/>
      <c r="H140" s="26"/>
      <c r="I140" s="26"/>
      <c r="J140" s="26"/>
      <c r="K140" s="26"/>
      <c r="L140" s="27"/>
      <c r="M140" s="154"/>
      <c r="N140" s="15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166</v>
      </c>
      <c r="AU140" s="14" t="s">
        <v>77</v>
      </c>
    </row>
    <row r="141" spans="1:65" s="2" customFormat="1" ht="33" customHeight="1">
      <c r="A141" s="26"/>
      <c r="B141" s="137"/>
      <c r="C141" s="157" t="s">
        <v>91</v>
      </c>
      <c r="D141" s="157" t="s">
        <v>186</v>
      </c>
      <c r="E141" s="158" t="s">
        <v>985</v>
      </c>
      <c r="F141" s="159" t="s">
        <v>986</v>
      </c>
      <c r="G141" s="160" t="s">
        <v>974</v>
      </c>
      <c r="H141" s="161">
        <v>30</v>
      </c>
      <c r="I141" s="162">
        <v>0</v>
      </c>
      <c r="J141" s="162">
        <f>ROUND(I141*H141,2)</f>
        <v>0</v>
      </c>
      <c r="K141" s="163"/>
      <c r="L141" s="27"/>
      <c r="M141" s="164" t="s">
        <v>1</v>
      </c>
      <c r="N141" s="165" t="s">
        <v>35</v>
      </c>
      <c r="O141" s="148">
        <v>7.0999999999999994E-2</v>
      </c>
      <c r="P141" s="148">
        <f>O141*H141</f>
        <v>2.13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91</v>
      </c>
      <c r="AT141" s="150" t="s">
        <v>186</v>
      </c>
      <c r="AU141" s="150" t="s">
        <v>77</v>
      </c>
      <c r="AY141" s="14" t="s">
        <v>159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91</v>
      </c>
      <c r="BM141" s="150" t="s">
        <v>987</v>
      </c>
    </row>
    <row r="142" spans="1:65" s="2" customFormat="1" ht="29.25">
      <c r="A142" s="26"/>
      <c r="B142" s="27"/>
      <c r="C142" s="26"/>
      <c r="D142" s="152" t="s">
        <v>166</v>
      </c>
      <c r="E142" s="26"/>
      <c r="F142" s="153" t="s">
        <v>988</v>
      </c>
      <c r="G142" s="26"/>
      <c r="H142" s="26"/>
      <c r="I142" s="26"/>
      <c r="J142" s="26"/>
      <c r="K142" s="26"/>
      <c r="L142" s="27"/>
      <c r="M142" s="154"/>
      <c r="N142" s="155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166</v>
      </c>
      <c r="AU142" s="14" t="s">
        <v>77</v>
      </c>
    </row>
    <row r="143" spans="1:65" s="2" customFormat="1" ht="24.2" customHeight="1">
      <c r="A143" s="26"/>
      <c r="B143" s="137"/>
      <c r="C143" s="157" t="s">
        <v>180</v>
      </c>
      <c r="D143" s="157" t="s">
        <v>186</v>
      </c>
      <c r="E143" s="158" t="s">
        <v>989</v>
      </c>
      <c r="F143" s="159" t="s">
        <v>990</v>
      </c>
      <c r="G143" s="160" t="s">
        <v>974</v>
      </c>
      <c r="H143" s="161">
        <v>15</v>
      </c>
      <c r="I143" s="162">
        <v>0</v>
      </c>
      <c r="J143" s="162">
        <f>ROUND(I143*H143,2)</f>
        <v>0</v>
      </c>
      <c r="K143" s="163"/>
      <c r="L143" s="27"/>
      <c r="M143" s="164" t="s">
        <v>1</v>
      </c>
      <c r="N143" s="165" t="s">
        <v>35</v>
      </c>
      <c r="O143" s="148">
        <v>0.75700000000000001</v>
      </c>
      <c r="P143" s="148">
        <f>O143*H143</f>
        <v>11.355</v>
      </c>
      <c r="Q143" s="148">
        <v>0.10362</v>
      </c>
      <c r="R143" s="148">
        <f>Q143*H143</f>
        <v>1.5543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91</v>
      </c>
      <c r="AT143" s="150" t="s">
        <v>186</v>
      </c>
      <c r="AU143" s="150" t="s">
        <v>77</v>
      </c>
      <c r="AY143" s="14" t="s">
        <v>159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77</v>
      </c>
      <c r="BK143" s="151">
        <f>ROUND(I143*H143,2)</f>
        <v>0</v>
      </c>
      <c r="BL143" s="14" t="s">
        <v>91</v>
      </c>
      <c r="BM143" s="150" t="s">
        <v>991</v>
      </c>
    </row>
    <row r="144" spans="1:65" s="2" customFormat="1" ht="48.75">
      <c r="A144" s="26"/>
      <c r="B144" s="27"/>
      <c r="C144" s="26"/>
      <c r="D144" s="152" t="s">
        <v>166</v>
      </c>
      <c r="E144" s="26"/>
      <c r="F144" s="153" t="s">
        <v>992</v>
      </c>
      <c r="G144" s="26"/>
      <c r="H144" s="26"/>
      <c r="I144" s="26"/>
      <c r="J144" s="26"/>
      <c r="K144" s="26"/>
      <c r="L144" s="27"/>
      <c r="M144" s="154"/>
      <c r="N144" s="155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166</v>
      </c>
      <c r="AU144" s="14" t="s">
        <v>77</v>
      </c>
    </row>
    <row r="145" spans="1:65" s="2" customFormat="1" ht="16.5" customHeight="1">
      <c r="A145" s="26"/>
      <c r="B145" s="137"/>
      <c r="C145" s="138" t="s">
        <v>185</v>
      </c>
      <c r="D145" s="138" t="s">
        <v>160</v>
      </c>
      <c r="E145" s="139" t="s">
        <v>993</v>
      </c>
      <c r="F145" s="140" t="s">
        <v>994</v>
      </c>
      <c r="G145" s="141" t="s">
        <v>974</v>
      </c>
      <c r="H145" s="142">
        <v>15.45</v>
      </c>
      <c r="I145" s="143">
        <v>0</v>
      </c>
      <c r="J145" s="143">
        <f>ROUND(I145*H145,2)</f>
        <v>0</v>
      </c>
      <c r="K145" s="144"/>
      <c r="L145" s="145"/>
      <c r="M145" s="146" t="s">
        <v>1</v>
      </c>
      <c r="N145" s="147" t="s">
        <v>35</v>
      </c>
      <c r="O145" s="148">
        <v>0</v>
      </c>
      <c r="P145" s="148">
        <f>O145*H145</f>
        <v>0</v>
      </c>
      <c r="Q145" s="148">
        <v>0.17599999999999999</v>
      </c>
      <c r="R145" s="148">
        <f>Q145*H145</f>
        <v>2.7191999999999998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195</v>
      </c>
      <c r="AT145" s="150" t="s">
        <v>160</v>
      </c>
      <c r="AU145" s="150" t="s">
        <v>77</v>
      </c>
      <c r="AY145" s="14" t="s">
        <v>159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91</v>
      </c>
      <c r="BM145" s="150" t="s">
        <v>995</v>
      </c>
    </row>
    <row r="146" spans="1:65" s="2" customFormat="1" ht="11.25">
      <c r="A146" s="26"/>
      <c r="B146" s="27"/>
      <c r="C146" s="26"/>
      <c r="D146" s="152" t="s">
        <v>166</v>
      </c>
      <c r="E146" s="26"/>
      <c r="F146" s="153" t="s">
        <v>994</v>
      </c>
      <c r="G146" s="26"/>
      <c r="H146" s="26"/>
      <c r="I146" s="26"/>
      <c r="J146" s="26"/>
      <c r="K146" s="26"/>
      <c r="L146" s="27"/>
      <c r="M146" s="154"/>
      <c r="N146" s="155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166</v>
      </c>
      <c r="AU146" s="14" t="s">
        <v>77</v>
      </c>
    </row>
    <row r="147" spans="1:65" s="11" customFormat="1" ht="25.9" customHeight="1">
      <c r="B147" s="127"/>
      <c r="D147" s="128" t="s">
        <v>69</v>
      </c>
      <c r="E147" s="129" t="s">
        <v>199</v>
      </c>
      <c r="F147" s="129" t="s">
        <v>645</v>
      </c>
      <c r="J147" s="130">
        <f>BK147</f>
        <v>0</v>
      </c>
      <c r="L147" s="127"/>
      <c r="M147" s="131"/>
      <c r="N147" s="132"/>
      <c r="O147" s="132"/>
      <c r="P147" s="133">
        <f>SUM(P148:P151)</f>
        <v>10.8</v>
      </c>
      <c r="Q147" s="132"/>
      <c r="R147" s="133">
        <f>SUM(R148:R151)</f>
        <v>0.18140000000000001</v>
      </c>
      <c r="S147" s="132"/>
      <c r="T147" s="134">
        <f>SUM(T148:T151)</f>
        <v>0</v>
      </c>
      <c r="AR147" s="128" t="s">
        <v>77</v>
      </c>
      <c r="AT147" s="135" t="s">
        <v>69</v>
      </c>
      <c r="AU147" s="135" t="s">
        <v>70</v>
      </c>
      <c r="AY147" s="128" t="s">
        <v>159</v>
      </c>
      <c r="BK147" s="136">
        <f>SUM(BK148:BK151)</f>
        <v>0</v>
      </c>
    </row>
    <row r="148" spans="1:65" s="2" customFormat="1" ht="24.2" customHeight="1">
      <c r="A148" s="26"/>
      <c r="B148" s="137"/>
      <c r="C148" s="157" t="s">
        <v>191</v>
      </c>
      <c r="D148" s="157" t="s">
        <v>186</v>
      </c>
      <c r="E148" s="158" t="s">
        <v>996</v>
      </c>
      <c r="F148" s="159" t="s">
        <v>997</v>
      </c>
      <c r="G148" s="160" t="s">
        <v>869</v>
      </c>
      <c r="H148" s="161">
        <v>20</v>
      </c>
      <c r="I148" s="162">
        <v>0</v>
      </c>
      <c r="J148" s="162">
        <f>ROUND(I148*H148,2)</f>
        <v>0</v>
      </c>
      <c r="K148" s="163"/>
      <c r="L148" s="27"/>
      <c r="M148" s="164" t="s">
        <v>1</v>
      </c>
      <c r="N148" s="165" t="s">
        <v>35</v>
      </c>
      <c r="O148" s="148">
        <v>0.1</v>
      </c>
      <c r="P148" s="148">
        <f>O148*H148</f>
        <v>2</v>
      </c>
      <c r="Q148" s="148">
        <v>3.8700000000000002E-3</v>
      </c>
      <c r="R148" s="148">
        <f>Q148*H148</f>
        <v>7.7399999999999997E-2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91</v>
      </c>
      <c r="AT148" s="150" t="s">
        <v>186</v>
      </c>
      <c r="AU148" s="150" t="s">
        <v>77</v>
      </c>
      <c r="AY148" s="14" t="s">
        <v>159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77</v>
      </c>
      <c r="BK148" s="151">
        <f>ROUND(I148*H148,2)</f>
        <v>0</v>
      </c>
      <c r="BL148" s="14" t="s">
        <v>91</v>
      </c>
      <c r="BM148" s="150" t="s">
        <v>998</v>
      </c>
    </row>
    <row r="149" spans="1:65" s="2" customFormat="1" ht="19.5">
      <c r="A149" s="26"/>
      <c r="B149" s="27"/>
      <c r="C149" s="26"/>
      <c r="D149" s="152" t="s">
        <v>166</v>
      </c>
      <c r="E149" s="26"/>
      <c r="F149" s="153" t="s">
        <v>999</v>
      </c>
      <c r="G149" s="26"/>
      <c r="H149" s="26"/>
      <c r="I149" s="26"/>
      <c r="J149" s="26"/>
      <c r="K149" s="26"/>
      <c r="L149" s="27"/>
      <c r="M149" s="154"/>
      <c r="N149" s="155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166</v>
      </c>
      <c r="AU149" s="14" t="s">
        <v>77</v>
      </c>
    </row>
    <row r="150" spans="1:65" s="2" customFormat="1" ht="37.9" customHeight="1">
      <c r="A150" s="26"/>
      <c r="B150" s="137"/>
      <c r="C150" s="157" t="s">
        <v>195</v>
      </c>
      <c r="D150" s="157" t="s">
        <v>186</v>
      </c>
      <c r="E150" s="158" t="s">
        <v>1000</v>
      </c>
      <c r="F150" s="159" t="s">
        <v>1001</v>
      </c>
      <c r="G150" s="160" t="s">
        <v>869</v>
      </c>
      <c r="H150" s="161">
        <v>20</v>
      </c>
      <c r="I150" s="162">
        <v>0</v>
      </c>
      <c r="J150" s="162">
        <f>ROUND(I150*H150,2)</f>
        <v>0</v>
      </c>
      <c r="K150" s="163"/>
      <c r="L150" s="27"/>
      <c r="M150" s="164" t="s">
        <v>1</v>
      </c>
      <c r="N150" s="165" t="s">
        <v>35</v>
      </c>
      <c r="O150" s="148">
        <v>0.44</v>
      </c>
      <c r="P150" s="148">
        <f>O150*H150</f>
        <v>8.8000000000000007</v>
      </c>
      <c r="Q150" s="148">
        <v>5.1999999999999998E-3</v>
      </c>
      <c r="R150" s="148">
        <f>Q150*H150</f>
        <v>0.104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91</v>
      </c>
      <c r="AT150" s="150" t="s">
        <v>186</v>
      </c>
      <c r="AU150" s="150" t="s">
        <v>77</v>
      </c>
      <c r="AY150" s="14" t="s">
        <v>159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4" t="s">
        <v>77</v>
      </c>
      <c r="BK150" s="151">
        <f>ROUND(I150*H150,2)</f>
        <v>0</v>
      </c>
      <c r="BL150" s="14" t="s">
        <v>91</v>
      </c>
      <c r="BM150" s="150" t="s">
        <v>1002</v>
      </c>
    </row>
    <row r="151" spans="1:65" s="2" customFormat="1" ht="29.25">
      <c r="A151" s="26"/>
      <c r="B151" s="27"/>
      <c r="C151" s="26"/>
      <c r="D151" s="152" t="s">
        <v>166</v>
      </c>
      <c r="E151" s="26"/>
      <c r="F151" s="153" t="s">
        <v>1003</v>
      </c>
      <c r="G151" s="26"/>
      <c r="H151" s="26"/>
      <c r="I151" s="26"/>
      <c r="J151" s="26"/>
      <c r="K151" s="26"/>
      <c r="L151" s="27"/>
      <c r="M151" s="154"/>
      <c r="N151" s="155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166</v>
      </c>
      <c r="AU151" s="14" t="s">
        <v>77</v>
      </c>
    </row>
    <row r="152" spans="1:65" s="11" customFormat="1" ht="25.9" customHeight="1">
      <c r="B152" s="127"/>
      <c r="D152" s="128" t="s">
        <v>69</v>
      </c>
      <c r="E152" s="129" t="s">
        <v>634</v>
      </c>
      <c r="F152" s="129" t="s">
        <v>635</v>
      </c>
      <c r="J152" s="130">
        <f>BK152</f>
        <v>0</v>
      </c>
      <c r="L152" s="127"/>
      <c r="M152" s="131"/>
      <c r="N152" s="132"/>
      <c r="O152" s="132"/>
      <c r="P152" s="133">
        <f>P153+P180</f>
        <v>159.71865</v>
      </c>
      <c r="Q152" s="132"/>
      <c r="R152" s="133">
        <f>R153+R180</f>
        <v>4.0571999999999999</v>
      </c>
      <c r="S152" s="132"/>
      <c r="T152" s="134">
        <f>T153+T180</f>
        <v>21.47</v>
      </c>
      <c r="AR152" s="128" t="s">
        <v>77</v>
      </c>
      <c r="AT152" s="135" t="s">
        <v>69</v>
      </c>
      <c r="AU152" s="135" t="s">
        <v>70</v>
      </c>
      <c r="AY152" s="128" t="s">
        <v>159</v>
      </c>
      <c r="BK152" s="136">
        <f>BK153+BK180</f>
        <v>0</v>
      </c>
    </row>
    <row r="153" spans="1:65" s="11" customFormat="1" ht="22.9" customHeight="1">
      <c r="B153" s="127"/>
      <c r="D153" s="128" t="s">
        <v>69</v>
      </c>
      <c r="E153" s="175" t="s">
        <v>77</v>
      </c>
      <c r="F153" s="175" t="s">
        <v>636</v>
      </c>
      <c r="J153" s="176">
        <f>BK153</f>
        <v>0</v>
      </c>
      <c r="L153" s="127"/>
      <c r="M153" s="131"/>
      <c r="N153" s="132"/>
      <c r="O153" s="132"/>
      <c r="P153" s="133">
        <f>SUM(P154:P179)</f>
        <v>156.9425</v>
      </c>
      <c r="Q153" s="132"/>
      <c r="R153" s="133">
        <f>SUM(R154:R179)</f>
        <v>4.0571999999999999</v>
      </c>
      <c r="S153" s="132"/>
      <c r="T153" s="134">
        <f>SUM(T154:T179)</f>
        <v>21.47</v>
      </c>
      <c r="AR153" s="128" t="s">
        <v>77</v>
      </c>
      <c r="AT153" s="135" t="s">
        <v>69</v>
      </c>
      <c r="AU153" s="135" t="s">
        <v>77</v>
      </c>
      <c r="AY153" s="128" t="s">
        <v>159</v>
      </c>
      <c r="BK153" s="136">
        <f>SUM(BK154:BK179)</f>
        <v>0</v>
      </c>
    </row>
    <row r="154" spans="1:65" s="2" customFormat="1" ht="24.2" customHeight="1">
      <c r="A154" s="26"/>
      <c r="B154" s="137"/>
      <c r="C154" s="157" t="s">
        <v>199</v>
      </c>
      <c r="D154" s="157" t="s">
        <v>186</v>
      </c>
      <c r="E154" s="158" t="s">
        <v>1004</v>
      </c>
      <c r="F154" s="159" t="s">
        <v>1005</v>
      </c>
      <c r="G154" s="160" t="s">
        <v>974</v>
      </c>
      <c r="H154" s="161">
        <v>3.5</v>
      </c>
      <c r="I154" s="162">
        <v>0</v>
      </c>
      <c r="J154" s="162">
        <f>ROUND(I154*H154,2)</f>
        <v>0</v>
      </c>
      <c r="K154" s="163"/>
      <c r="L154" s="27"/>
      <c r="M154" s="164" t="s">
        <v>1</v>
      </c>
      <c r="N154" s="165" t="s">
        <v>35</v>
      </c>
      <c r="O154" s="148">
        <v>0.77200000000000002</v>
      </c>
      <c r="P154" s="148">
        <f>O154*H154</f>
        <v>2.702</v>
      </c>
      <c r="Q154" s="148">
        <v>0</v>
      </c>
      <c r="R154" s="148">
        <f>Q154*H154</f>
        <v>0</v>
      </c>
      <c r="S154" s="148">
        <v>0.22</v>
      </c>
      <c r="T154" s="149">
        <f>S154*H154</f>
        <v>0.77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91</v>
      </c>
      <c r="AT154" s="150" t="s">
        <v>186</v>
      </c>
      <c r="AU154" s="150" t="s">
        <v>79</v>
      </c>
      <c r="AY154" s="14" t="s">
        <v>159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4" t="s">
        <v>77</v>
      </c>
      <c r="BK154" s="151">
        <f>ROUND(I154*H154,2)</f>
        <v>0</v>
      </c>
      <c r="BL154" s="14" t="s">
        <v>91</v>
      </c>
      <c r="BM154" s="150" t="s">
        <v>1006</v>
      </c>
    </row>
    <row r="155" spans="1:65" s="2" customFormat="1" ht="11.25">
      <c r="A155" s="26"/>
      <c r="B155" s="27"/>
      <c r="C155" s="26"/>
      <c r="D155" s="152" t="s">
        <v>166</v>
      </c>
      <c r="E155" s="26"/>
      <c r="F155" s="153" t="s">
        <v>1005</v>
      </c>
      <c r="G155" s="26"/>
      <c r="H155" s="26"/>
      <c r="I155" s="26"/>
      <c r="J155" s="26"/>
      <c r="K155" s="26"/>
      <c r="L155" s="27"/>
      <c r="M155" s="154"/>
      <c r="N155" s="155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166</v>
      </c>
      <c r="AU155" s="14" t="s">
        <v>79</v>
      </c>
    </row>
    <row r="156" spans="1:65" s="2" customFormat="1" ht="33" customHeight="1">
      <c r="A156" s="26"/>
      <c r="B156" s="137"/>
      <c r="C156" s="157" t="s">
        <v>203</v>
      </c>
      <c r="D156" s="157" t="s">
        <v>186</v>
      </c>
      <c r="E156" s="158" t="s">
        <v>1007</v>
      </c>
      <c r="F156" s="159" t="s">
        <v>1008</v>
      </c>
      <c r="G156" s="160" t="s">
        <v>974</v>
      </c>
      <c r="H156" s="161">
        <v>30</v>
      </c>
      <c r="I156" s="162">
        <v>0</v>
      </c>
      <c r="J156" s="162">
        <f>ROUND(I156*H156,2)</f>
        <v>0</v>
      </c>
      <c r="K156" s="163"/>
      <c r="L156" s="27"/>
      <c r="M156" s="164" t="s">
        <v>1</v>
      </c>
      <c r="N156" s="165" t="s">
        <v>35</v>
      </c>
      <c r="O156" s="148">
        <v>5.8000000000000003E-2</v>
      </c>
      <c r="P156" s="148">
        <f>O156*H156</f>
        <v>1.74</v>
      </c>
      <c r="Q156" s="148">
        <v>2.4000000000000001E-4</v>
      </c>
      <c r="R156" s="148">
        <f>Q156*H156</f>
        <v>7.1999999999999998E-3</v>
      </c>
      <c r="S156" s="148">
        <v>0.69</v>
      </c>
      <c r="T156" s="149">
        <f>S156*H156</f>
        <v>20.7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91</v>
      </c>
      <c r="AT156" s="150" t="s">
        <v>186</v>
      </c>
      <c r="AU156" s="150" t="s">
        <v>79</v>
      </c>
      <c r="AY156" s="14" t="s">
        <v>159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4" t="s">
        <v>77</v>
      </c>
      <c r="BK156" s="151">
        <f>ROUND(I156*H156,2)</f>
        <v>0</v>
      </c>
      <c r="BL156" s="14" t="s">
        <v>91</v>
      </c>
      <c r="BM156" s="150" t="s">
        <v>1009</v>
      </c>
    </row>
    <row r="157" spans="1:65" s="2" customFormat="1" ht="29.25">
      <c r="A157" s="26"/>
      <c r="B157" s="27"/>
      <c r="C157" s="26"/>
      <c r="D157" s="152" t="s">
        <v>166</v>
      </c>
      <c r="E157" s="26"/>
      <c r="F157" s="153" t="s">
        <v>1010</v>
      </c>
      <c r="G157" s="26"/>
      <c r="H157" s="26"/>
      <c r="I157" s="26"/>
      <c r="J157" s="26"/>
      <c r="K157" s="26"/>
      <c r="L157" s="27"/>
      <c r="M157" s="154"/>
      <c r="N157" s="155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166</v>
      </c>
      <c r="AU157" s="14" t="s">
        <v>79</v>
      </c>
    </row>
    <row r="158" spans="1:65" s="2" customFormat="1" ht="24.2" customHeight="1">
      <c r="A158" s="26"/>
      <c r="B158" s="137"/>
      <c r="C158" s="157" t="s">
        <v>207</v>
      </c>
      <c r="D158" s="157" t="s">
        <v>186</v>
      </c>
      <c r="E158" s="158" t="s">
        <v>1011</v>
      </c>
      <c r="F158" s="159" t="s">
        <v>1012</v>
      </c>
      <c r="G158" s="160" t="s">
        <v>639</v>
      </c>
      <c r="H158" s="161">
        <v>12</v>
      </c>
      <c r="I158" s="162">
        <v>0</v>
      </c>
      <c r="J158" s="162">
        <f>ROUND(I158*H158,2)</f>
        <v>0</v>
      </c>
      <c r="K158" s="163"/>
      <c r="L158" s="27"/>
      <c r="M158" s="164" t="s">
        <v>1</v>
      </c>
      <c r="N158" s="165" t="s">
        <v>35</v>
      </c>
      <c r="O158" s="148">
        <v>4.9329999999999998</v>
      </c>
      <c r="P158" s="148">
        <f>O158*H158</f>
        <v>59.195999999999998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91</v>
      </c>
      <c r="AT158" s="150" t="s">
        <v>186</v>
      </c>
      <c r="AU158" s="150" t="s">
        <v>79</v>
      </c>
      <c r="AY158" s="14" t="s">
        <v>159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4" t="s">
        <v>77</v>
      </c>
      <c r="BK158" s="151">
        <f>ROUND(I158*H158,2)</f>
        <v>0</v>
      </c>
      <c r="BL158" s="14" t="s">
        <v>91</v>
      </c>
      <c r="BM158" s="150" t="s">
        <v>1013</v>
      </c>
    </row>
    <row r="159" spans="1:65" s="2" customFormat="1" ht="19.5">
      <c r="A159" s="26"/>
      <c r="B159" s="27"/>
      <c r="C159" s="26"/>
      <c r="D159" s="152" t="s">
        <v>166</v>
      </c>
      <c r="E159" s="26"/>
      <c r="F159" s="153" t="s">
        <v>1012</v>
      </c>
      <c r="G159" s="26"/>
      <c r="H159" s="26"/>
      <c r="I159" s="26"/>
      <c r="J159" s="26"/>
      <c r="K159" s="26"/>
      <c r="L159" s="27"/>
      <c r="M159" s="154"/>
      <c r="N159" s="155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166</v>
      </c>
      <c r="AU159" s="14" t="s">
        <v>79</v>
      </c>
    </row>
    <row r="160" spans="1:65" s="2" customFormat="1" ht="33" customHeight="1">
      <c r="A160" s="26"/>
      <c r="B160" s="137"/>
      <c r="C160" s="157" t="s">
        <v>211</v>
      </c>
      <c r="D160" s="157" t="s">
        <v>186</v>
      </c>
      <c r="E160" s="158" t="s">
        <v>1014</v>
      </c>
      <c r="F160" s="159" t="s">
        <v>1015</v>
      </c>
      <c r="G160" s="160" t="s">
        <v>639</v>
      </c>
      <c r="H160" s="161">
        <v>60</v>
      </c>
      <c r="I160" s="162">
        <v>0</v>
      </c>
      <c r="J160" s="162">
        <f>ROUND(I160*H160,2)</f>
        <v>0</v>
      </c>
      <c r="K160" s="163"/>
      <c r="L160" s="27"/>
      <c r="M160" s="164" t="s">
        <v>1</v>
      </c>
      <c r="N160" s="165" t="s">
        <v>35</v>
      </c>
      <c r="O160" s="148">
        <v>0.56299999999999994</v>
      </c>
      <c r="P160" s="148">
        <f>O160*H160</f>
        <v>33.779999999999994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91</v>
      </c>
      <c r="AT160" s="150" t="s">
        <v>186</v>
      </c>
      <c r="AU160" s="150" t="s">
        <v>79</v>
      </c>
      <c r="AY160" s="14" t="s">
        <v>159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4" t="s">
        <v>77</v>
      </c>
      <c r="BK160" s="151">
        <f>ROUND(I160*H160,2)</f>
        <v>0</v>
      </c>
      <c r="BL160" s="14" t="s">
        <v>91</v>
      </c>
      <c r="BM160" s="150" t="s">
        <v>1016</v>
      </c>
    </row>
    <row r="161" spans="1:65" s="2" customFormat="1" ht="29.25">
      <c r="A161" s="26"/>
      <c r="B161" s="27"/>
      <c r="C161" s="26"/>
      <c r="D161" s="152" t="s">
        <v>166</v>
      </c>
      <c r="E161" s="26"/>
      <c r="F161" s="153" t="s">
        <v>1017</v>
      </c>
      <c r="G161" s="26"/>
      <c r="H161" s="26"/>
      <c r="I161" s="26"/>
      <c r="J161" s="26"/>
      <c r="K161" s="26"/>
      <c r="L161" s="27"/>
      <c r="M161" s="154"/>
      <c r="N161" s="155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166</v>
      </c>
      <c r="AU161" s="14" t="s">
        <v>79</v>
      </c>
    </row>
    <row r="162" spans="1:65" s="2" customFormat="1" ht="24.2" customHeight="1">
      <c r="A162" s="26"/>
      <c r="B162" s="137"/>
      <c r="C162" s="157" t="s">
        <v>215</v>
      </c>
      <c r="D162" s="157" t="s">
        <v>186</v>
      </c>
      <c r="E162" s="158" t="s">
        <v>1018</v>
      </c>
      <c r="F162" s="159" t="s">
        <v>1019</v>
      </c>
      <c r="G162" s="160" t="s">
        <v>639</v>
      </c>
      <c r="H162" s="161">
        <v>5.25</v>
      </c>
      <c r="I162" s="162">
        <v>0</v>
      </c>
      <c r="J162" s="162">
        <f>ROUND(I162*H162,2)</f>
        <v>0</v>
      </c>
      <c r="K162" s="163"/>
      <c r="L162" s="27"/>
      <c r="M162" s="164" t="s">
        <v>1</v>
      </c>
      <c r="N162" s="165" t="s">
        <v>35</v>
      </c>
      <c r="O162" s="148">
        <v>3.77</v>
      </c>
      <c r="P162" s="148">
        <f>O162*H162</f>
        <v>19.7925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91</v>
      </c>
      <c r="AT162" s="150" t="s">
        <v>186</v>
      </c>
      <c r="AU162" s="150" t="s">
        <v>79</v>
      </c>
      <c r="AY162" s="14" t="s">
        <v>159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4" t="s">
        <v>77</v>
      </c>
      <c r="BK162" s="151">
        <f>ROUND(I162*H162,2)</f>
        <v>0</v>
      </c>
      <c r="BL162" s="14" t="s">
        <v>91</v>
      </c>
      <c r="BM162" s="150" t="s">
        <v>1020</v>
      </c>
    </row>
    <row r="163" spans="1:65" s="2" customFormat="1" ht="29.25">
      <c r="A163" s="26"/>
      <c r="B163" s="27"/>
      <c r="C163" s="26"/>
      <c r="D163" s="152" t="s">
        <v>166</v>
      </c>
      <c r="E163" s="26"/>
      <c r="F163" s="153" t="s">
        <v>1021</v>
      </c>
      <c r="G163" s="26"/>
      <c r="H163" s="26"/>
      <c r="I163" s="26"/>
      <c r="J163" s="26"/>
      <c r="K163" s="26"/>
      <c r="L163" s="27"/>
      <c r="M163" s="154"/>
      <c r="N163" s="155"/>
      <c r="O163" s="52"/>
      <c r="P163" s="52"/>
      <c r="Q163" s="52"/>
      <c r="R163" s="52"/>
      <c r="S163" s="52"/>
      <c r="T163" s="53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4" t="s">
        <v>166</v>
      </c>
      <c r="AU163" s="14" t="s">
        <v>79</v>
      </c>
    </row>
    <row r="164" spans="1:65" s="2" customFormat="1" ht="16.5" customHeight="1">
      <c r="A164" s="26"/>
      <c r="B164" s="137"/>
      <c r="C164" s="138" t="s">
        <v>219</v>
      </c>
      <c r="D164" s="138" t="s">
        <v>160</v>
      </c>
      <c r="E164" s="139" t="s">
        <v>1022</v>
      </c>
      <c r="F164" s="140" t="s">
        <v>1023</v>
      </c>
      <c r="G164" s="141" t="s">
        <v>653</v>
      </c>
      <c r="H164" s="142">
        <v>4.05</v>
      </c>
      <c r="I164" s="143">
        <v>0</v>
      </c>
      <c r="J164" s="143">
        <f>ROUND(I164*H164,2)</f>
        <v>0</v>
      </c>
      <c r="K164" s="144"/>
      <c r="L164" s="145"/>
      <c r="M164" s="146" t="s">
        <v>1</v>
      </c>
      <c r="N164" s="147" t="s">
        <v>35</v>
      </c>
      <c r="O164" s="148">
        <v>0</v>
      </c>
      <c r="P164" s="148">
        <f>O164*H164</f>
        <v>0</v>
      </c>
      <c r="Q164" s="148">
        <v>1</v>
      </c>
      <c r="R164" s="148">
        <f>Q164*H164</f>
        <v>4.05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195</v>
      </c>
      <c r="AT164" s="150" t="s">
        <v>160</v>
      </c>
      <c r="AU164" s="150" t="s">
        <v>79</v>
      </c>
      <c r="AY164" s="14" t="s">
        <v>159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4" t="s">
        <v>77</v>
      </c>
      <c r="BK164" s="151">
        <f>ROUND(I164*H164,2)</f>
        <v>0</v>
      </c>
      <c r="BL164" s="14" t="s">
        <v>91</v>
      </c>
      <c r="BM164" s="150" t="s">
        <v>1024</v>
      </c>
    </row>
    <row r="165" spans="1:65" s="2" customFormat="1" ht="11.25">
      <c r="A165" s="26"/>
      <c r="B165" s="27"/>
      <c r="C165" s="26"/>
      <c r="D165" s="152" t="s">
        <v>166</v>
      </c>
      <c r="E165" s="26"/>
      <c r="F165" s="153" t="s">
        <v>1023</v>
      </c>
      <c r="G165" s="26"/>
      <c r="H165" s="26"/>
      <c r="I165" s="26"/>
      <c r="J165" s="26"/>
      <c r="K165" s="26"/>
      <c r="L165" s="27"/>
      <c r="M165" s="154"/>
      <c r="N165" s="155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166</v>
      </c>
      <c r="AU165" s="14" t="s">
        <v>79</v>
      </c>
    </row>
    <row r="166" spans="1:65" s="2" customFormat="1" ht="37.9" customHeight="1">
      <c r="A166" s="26"/>
      <c r="B166" s="137"/>
      <c r="C166" s="157" t="s">
        <v>8</v>
      </c>
      <c r="D166" s="157" t="s">
        <v>186</v>
      </c>
      <c r="E166" s="158" t="s">
        <v>1025</v>
      </c>
      <c r="F166" s="159" t="s">
        <v>1026</v>
      </c>
      <c r="G166" s="160" t="s">
        <v>639</v>
      </c>
      <c r="H166" s="161">
        <v>24</v>
      </c>
      <c r="I166" s="162">
        <v>0</v>
      </c>
      <c r="J166" s="162">
        <f>ROUND(I166*H166,2)</f>
        <v>0</v>
      </c>
      <c r="K166" s="163"/>
      <c r="L166" s="27"/>
      <c r="M166" s="164" t="s">
        <v>1</v>
      </c>
      <c r="N166" s="165" t="s">
        <v>35</v>
      </c>
      <c r="O166" s="148">
        <v>8.6999999999999994E-2</v>
      </c>
      <c r="P166" s="148">
        <f>O166*H166</f>
        <v>2.0880000000000001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91</v>
      </c>
      <c r="AT166" s="150" t="s">
        <v>186</v>
      </c>
      <c r="AU166" s="150" t="s">
        <v>79</v>
      </c>
      <c r="AY166" s="14" t="s">
        <v>159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4" t="s">
        <v>77</v>
      </c>
      <c r="BK166" s="151">
        <f>ROUND(I166*H166,2)</f>
        <v>0</v>
      </c>
      <c r="BL166" s="14" t="s">
        <v>91</v>
      </c>
      <c r="BM166" s="150" t="s">
        <v>1027</v>
      </c>
    </row>
    <row r="167" spans="1:65" s="2" customFormat="1" ht="39">
      <c r="A167" s="26"/>
      <c r="B167" s="27"/>
      <c r="C167" s="26"/>
      <c r="D167" s="152" t="s">
        <v>166</v>
      </c>
      <c r="E167" s="26"/>
      <c r="F167" s="153" t="s">
        <v>1028</v>
      </c>
      <c r="G167" s="26"/>
      <c r="H167" s="26"/>
      <c r="I167" s="26"/>
      <c r="J167" s="26"/>
      <c r="K167" s="26"/>
      <c r="L167" s="27"/>
      <c r="M167" s="154"/>
      <c r="N167" s="155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166</v>
      </c>
      <c r="AU167" s="14" t="s">
        <v>79</v>
      </c>
    </row>
    <row r="168" spans="1:65" s="2" customFormat="1" ht="37.9" customHeight="1">
      <c r="A168" s="26"/>
      <c r="B168" s="137"/>
      <c r="C168" s="157" t="s">
        <v>226</v>
      </c>
      <c r="D168" s="157" t="s">
        <v>186</v>
      </c>
      <c r="E168" s="158" t="s">
        <v>1029</v>
      </c>
      <c r="F168" s="159" t="s">
        <v>1030</v>
      </c>
      <c r="G168" s="160" t="s">
        <v>639</v>
      </c>
      <c r="H168" s="161">
        <v>240</v>
      </c>
      <c r="I168" s="162">
        <v>0</v>
      </c>
      <c r="J168" s="162">
        <f>ROUND(I168*H168,2)</f>
        <v>0</v>
      </c>
      <c r="K168" s="163"/>
      <c r="L168" s="27"/>
      <c r="M168" s="164" t="s">
        <v>1</v>
      </c>
      <c r="N168" s="165" t="s">
        <v>35</v>
      </c>
      <c r="O168" s="148">
        <v>5.0000000000000001E-3</v>
      </c>
      <c r="P168" s="148">
        <f>O168*H168</f>
        <v>1.2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91</v>
      </c>
      <c r="AT168" s="150" t="s">
        <v>186</v>
      </c>
      <c r="AU168" s="150" t="s">
        <v>79</v>
      </c>
      <c r="AY168" s="14" t="s">
        <v>159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4" t="s">
        <v>77</v>
      </c>
      <c r="BK168" s="151">
        <f>ROUND(I168*H168,2)</f>
        <v>0</v>
      </c>
      <c r="BL168" s="14" t="s">
        <v>91</v>
      </c>
      <c r="BM168" s="150" t="s">
        <v>1031</v>
      </c>
    </row>
    <row r="169" spans="1:65" s="2" customFormat="1" ht="48.75">
      <c r="A169" s="26"/>
      <c r="B169" s="27"/>
      <c r="C169" s="26"/>
      <c r="D169" s="152" t="s">
        <v>166</v>
      </c>
      <c r="E169" s="26"/>
      <c r="F169" s="153" t="s">
        <v>1032</v>
      </c>
      <c r="G169" s="26"/>
      <c r="H169" s="26"/>
      <c r="I169" s="26"/>
      <c r="J169" s="26"/>
      <c r="K169" s="26"/>
      <c r="L169" s="27"/>
      <c r="M169" s="154"/>
      <c r="N169" s="155"/>
      <c r="O169" s="52"/>
      <c r="P169" s="52"/>
      <c r="Q169" s="52"/>
      <c r="R169" s="52"/>
      <c r="S169" s="52"/>
      <c r="T169" s="53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T169" s="14" t="s">
        <v>166</v>
      </c>
      <c r="AU169" s="14" t="s">
        <v>79</v>
      </c>
    </row>
    <row r="170" spans="1:65" s="2" customFormat="1" ht="24.2" customHeight="1">
      <c r="A170" s="26"/>
      <c r="B170" s="137"/>
      <c r="C170" s="157" t="s">
        <v>230</v>
      </c>
      <c r="D170" s="157" t="s">
        <v>186</v>
      </c>
      <c r="E170" s="158" t="s">
        <v>1033</v>
      </c>
      <c r="F170" s="159" t="s">
        <v>1034</v>
      </c>
      <c r="G170" s="160" t="s">
        <v>639</v>
      </c>
      <c r="H170" s="161">
        <v>24</v>
      </c>
      <c r="I170" s="162">
        <v>0</v>
      </c>
      <c r="J170" s="162">
        <f>ROUND(I170*H170,2)</f>
        <v>0</v>
      </c>
      <c r="K170" s="163"/>
      <c r="L170" s="27"/>
      <c r="M170" s="164" t="s">
        <v>1</v>
      </c>
      <c r="N170" s="165" t="s">
        <v>35</v>
      </c>
      <c r="O170" s="148">
        <v>0.19700000000000001</v>
      </c>
      <c r="P170" s="148">
        <f>O170*H170</f>
        <v>4.7279999999999998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91</v>
      </c>
      <c r="AT170" s="150" t="s">
        <v>186</v>
      </c>
      <c r="AU170" s="150" t="s">
        <v>79</v>
      </c>
      <c r="AY170" s="14" t="s">
        <v>159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4" t="s">
        <v>77</v>
      </c>
      <c r="BK170" s="151">
        <f>ROUND(I170*H170,2)</f>
        <v>0</v>
      </c>
      <c r="BL170" s="14" t="s">
        <v>91</v>
      </c>
      <c r="BM170" s="150" t="s">
        <v>1035</v>
      </c>
    </row>
    <row r="171" spans="1:65" s="2" customFormat="1" ht="29.25">
      <c r="A171" s="26"/>
      <c r="B171" s="27"/>
      <c r="C171" s="26"/>
      <c r="D171" s="152" t="s">
        <v>166</v>
      </c>
      <c r="E171" s="26"/>
      <c r="F171" s="153" t="s">
        <v>1036</v>
      </c>
      <c r="G171" s="26"/>
      <c r="H171" s="26"/>
      <c r="I171" s="26"/>
      <c r="J171" s="26"/>
      <c r="K171" s="26"/>
      <c r="L171" s="27"/>
      <c r="M171" s="154"/>
      <c r="N171" s="155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166</v>
      </c>
      <c r="AU171" s="14" t="s">
        <v>79</v>
      </c>
    </row>
    <row r="172" spans="1:65" s="2" customFormat="1" ht="24.2" customHeight="1">
      <c r="A172" s="26"/>
      <c r="B172" s="137"/>
      <c r="C172" s="157" t="s">
        <v>234</v>
      </c>
      <c r="D172" s="157" t="s">
        <v>186</v>
      </c>
      <c r="E172" s="158" t="s">
        <v>1037</v>
      </c>
      <c r="F172" s="159" t="s">
        <v>1038</v>
      </c>
      <c r="G172" s="160" t="s">
        <v>639</v>
      </c>
      <c r="H172" s="161">
        <v>24</v>
      </c>
      <c r="I172" s="162">
        <v>0</v>
      </c>
      <c r="J172" s="162">
        <f>ROUND(I172*H172,2)</f>
        <v>0</v>
      </c>
      <c r="K172" s="163"/>
      <c r="L172" s="27"/>
      <c r="M172" s="164" t="s">
        <v>1</v>
      </c>
      <c r="N172" s="165" t="s">
        <v>35</v>
      </c>
      <c r="O172" s="148">
        <v>0.128</v>
      </c>
      <c r="P172" s="148">
        <f>O172*H172</f>
        <v>3.0720000000000001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91</v>
      </c>
      <c r="AT172" s="150" t="s">
        <v>186</v>
      </c>
      <c r="AU172" s="150" t="s">
        <v>79</v>
      </c>
      <c r="AY172" s="14" t="s">
        <v>159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4" t="s">
        <v>77</v>
      </c>
      <c r="BK172" s="151">
        <f>ROUND(I172*H172,2)</f>
        <v>0</v>
      </c>
      <c r="BL172" s="14" t="s">
        <v>91</v>
      </c>
      <c r="BM172" s="150" t="s">
        <v>1039</v>
      </c>
    </row>
    <row r="173" spans="1:65" s="2" customFormat="1" ht="29.25">
      <c r="A173" s="26"/>
      <c r="B173" s="27"/>
      <c r="C173" s="26"/>
      <c r="D173" s="152" t="s">
        <v>166</v>
      </c>
      <c r="E173" s="26"/>
      <c r="F173" s="153" t="s">
        <v>1040</v>
      </c>
      <c r="G173" s="26"/>
      <c r="H173" s="26"/>
      <c r="I173" s="26"/>
      <c r="J173" s="26"/>
      <c r="K173" s="26"/>
      <c r="L173" s="27"/>
      <c r="M173" s="154"/>
      <c r="N173" s="155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166</v>
      </c>
      <c r="AU173" s="14" t="s">
        <v>79</v>
      </c>
    </row>
    <row r="174" spans="1:65" s="2" customFormat="1" ht="16.5" customHeight="1">
      <c r="A174" s="26"/>
      <c r="B174" s="137"/>
      <c r="C174" s="157" t="s">
        <v>238</v>
      </c>
      <c r="D174" s="157" t="s">
        <v>186</v>
      </c>
      <c r="E174" s="158" t="s">
        <v>1041</v>
      </c>
      <c r="F174" s="159" t="s">
        <v>1042</v>
      </c>
      <c r="G174" s="160" t="s">
        <v>639</v>
      </c>
      <c r="H174" s="161">
        <v>24</v>
      </c>
      <c r="I174" s="162">
        <v>0</v>
      </c>
      <c r="J174" s="162">
        <f>ROUND(I174*H174,2)</f>
        <v>0</v>
      </c>
      <c r="K174" s="163"/>
      <c r="L174" s="27"/>
      <c r="M174" s="164" t="s">
        <v>1</v>
      </c>
      <c r="N174" s="165" t="s">
        <v>35</v>
      </c>
      <c r="O174" s="148">
        <v>8.9999999999999993E-3</v>
      </c>
      <c r="P174" s="148">
        <f>O174*H174</f>
        <v>0.21599999999999997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91</v>
      </c>
      <c r="AT174" s="150" t="s">
        <v>186</v>
      </c>
      <c r="AU174" s="150" t="s">
        <v>79</v>
      </c>
      <c r="AY174" s="14" t="s">
        <v>159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4" t="s">
        <v>77</v>
      </c>
      <c r="BK174" s="151">
        <f>ROUND(I174*H174,2)</f>
        <v>0</v>
      </c>
      <c r="BL174" s="14" t="s">
        <v>91</v>
      </c>
      <c r="BM174" s="150" t="s">
        <v>1043</v>
      </c>
    </row>
    <row r="175" spans="1:65" s="2" customFormat="1" ht="19.5">
      <c r="A175" s="26"/>
      <c r="B175" s="27"/>
      <c r="C175" s="26"/>
      <c r="D175" s="152" t="s">
        <v>166</v>
      </c>
      <c r="E175" s="26"/>
      <c r="F175" s="153" t="s">
        <v>1044</v>
      </c>
      <c r="G175" s="26"/>
      <c r="H175" s="26"/>
      <c r="I175" s="26"/>
      <c r="J175" s="26"/>
      <c r="K175" s="26"/>
      <c r="L175" s="27"/>
      <c r="M175" s="154"/>
      <c r="N175" s="155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166</v>
      </c>
      <c r="AU175" s="14" t="s">
        <v>79</v>
      </c>
    </row>
    <row r="176" spans="1:65" s="2" customFormat="1" ht="24.2" customHeight="1">
      <c r="A176" s="26"/>
      <c r="B176" s="137"/>
      <c r="C176" s="157" t="s">
        <v>242</v>
      </c>
      <c r="D176" s="157" t="s">
        <v>186</v>
      </c>
      <c r="E176" s="158" t="s">
        <v>637</v>
      </c>
      <c r="F176" s="159" t="s">
        <v>638</v>
      </c>
      <c r="G176" s="160" t="s">
        <v>639</v>
      </c>
      <c r="H176" s="161">
        <v>12</v>
      </c>
      <c r="I176" s="162">
        <v>0</v>
      </c>
      <c r="J176" s="162">
        <f>ROUND(I176*H176,2)</f>
        <v>0</v>
      </c>
      <c r="K176" s="163"/>
      <c r="L176" s="27"/>
      <c r="M176" s="164" t="s">
        <v>1</v>
      </c>
      <c r="N176" s="165" t="s">
        <v>35</v>
      </c>
      <c r="O176" s="148">
        <v>0.70899999999999996</v>
      </c>
      <c r="P176" s="148">
        <f>O176*H176</f>
        <v>8.5079999999999991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91</v>
      </c>
      <c r="AT176" s="150" t="s">
        <v>186</v>
      </c>
      <c r="AU176" s="150" t="s">
        <v>79</v>
      </c>
      <c r="AY176" s="14" t="s">
        <v>159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4" t="s">
        <v>77</v>
      </c>
      <c r="BK176" s="151">
        <f>ROUND(I176*H176,2)</f>
        <v>0</v>
      </c>
      <c r="BL176" s="14" t="s">
        <v>91</v>
      </c>
      <c r="BM176" s="150" t="s">
        <v>1045</v>
      </c>
    </row>
    <row r="177" spans="1:65" s="2" customFormat="1" ht="19.5">
      <c r="A177" s="26"/>
      <c r="B177" s="27"/>
      <c r="C177" s="26"/>
      <c r="D177" s="152" t="s">
        <v>166</v>
      </c>
      <c r="E177" s="26"/>
      <c r="F177" s="153" t="s">
        <v>638</v>
      </c>
      <c r="G177" s="26"/>
      <c r="H177" s="26"/>
      <c r="I177" s="26"/>
      <c r="J177" s="26"/>
      <c r="K177" s="26"/>
      <c r="L177" s="27"/>
      <c r="M177" s="154"/>
      <c r="N177" s="155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166</v>
      </c>
      <c r="AU177" s="14" t="s">
        <v>79</v>
      </c>
    </row>
    <row r="178" spans="1:65" s="2" customFormat="1" ht="33" customHeight="1">
      <c r="A178" s="26"/>
      <c r="B178" s="137"/>
      <c r="C178" s="157" t="s">
        <v>7</v>
      </c>
      <c r="D178" s="157" t="s">
        <v>186</v>
      </c>
      <c r="E178" s="158" t="s">
        <v>1046</v>
      </c>
      <c r="F178" s="159" t="s">
        <v>1047</v>
      </c>
      <c r="G178" s="160" t="s">
        <v>974</v>
      </c>
      <c r="H178" s="161">
        <v>1660</v>
      </c>
      <c r="I178" s="162">
        <v>0</v>
      </c>
      <c r="J178" s="162">
        <f>ROUND(I178*H178,2)</f>
        <v>0</v>
      </c>
      <c r="K178" s="163"/>
      <c r="L178" s="27"/>
      <c r="M178" s="164" t="s">
        <v>1</v>
      </c>
      <c r="N178" s="165" t="s">
        <v>35</v>
      </c>
      <c r="O178" s="148">
        <v>1.2E-2</v>
      </c>
      <c r="P178" s="148">
        <f>O178*H178</f>
        <v>19.920000000000002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91</v>
      </c>
      <c r="AT178" s="150" t="s">
        <v>186</v>
      </c>
      <c r="AU178" s="150" t="s">
        <v>79</v>
      </c>
      <c r="AY178" s="14" t="s">
        <v>159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4" t="s">
        <v>77</v>
      </c>
      <c r="BK178" s="151">
        <f>ROUND(I178*H178,2)</f>
        <v>0</v>
      </c>
      <c r="BL178" s="14" t="s">
        <v>91</v>
      </c>
      <c r="BM178" s="150" t="s">
        <v>1048</v>
      </c>
    </row>
    <row r="179" spans="1:65" s="2" customFormat="1" ht="19.5">
      <c r="A179" s="26"/>
      <c r="B179" s="27"/>
      <c r="C179" s="26"/>
      <c r="D179" s="152" t="s">
        <v>166</v>
      </c>
      <c r="E179" s="26"/>
      <c r="F179" s="153" t="s">
        <v>1047</v>
      </c>
      <c r="G179" s="26"/>
      <c r="H179" s="26"/>
      <c r="I179" s="26"/>
      <c r="J179" s="26"/>
      <c r="K179" s="26"/>
      <c r="L179" s="27"/>
      <c r="M179" s="154"/>
      <c r="N179" s="155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166</v>
      </c>
      <c r="AU179" s="14" t="s">
        <v>79</v>
      </c>
    </row>
    <row r="180" spans="1:65" s="11" customFormat="1" ht="22.9" customHeight="1">
      <c r="B180" s="127"/>
      <c r="D180" s="128" t="s">
        <v>69</v>
      </c>
      <c r="E180" s="175" t="s">
        <v>649</v>
      </c>
      <c r="F180" s="175" t="s">
        <v>650</v>
      </c>
      <c r="J180" s="176">
        <f>BK180</f>
        <v>0</v>
      </c>
      <c r="L180" s="127"/>
      <c r="M180" s="131"/>
      <c r="N180" s="132"/>
      <c r="O180" s="132"/>
      <c r="P180" s="133">
        <f>SUM(P181:P188)</f>
        <v>2.7761499999999999</v>
      </c>
      <c r="Q180" s="132"/>
      <c r="R180" s="133">
        <f>SUM(R181:R188)</f>
        <v>0</v>
      </c>
      <c r="S180" s="132"/>
      <c r="T180" s="134">
        <f>SUM(T181:T188)</f>
        <v>0</v>
      </c>
      <c r="AR180" s="128" t="s">
        <v>77</v>
      </c>
      <c r="AT180" s="135" t="s">
        <v>69</v>
      </c>
      <c r="AU180" s="135" t="s">
        <v>77</v>
      </c>
      <c r="AY180" s="128" t="s">
        <v>159</v>
      </c>
      <c r="BK180" s="136">
        <f>SUM(BK181:BK188)</f>
        <v>0</v>
      </c>
    </row>
    <row r="181" spans="1:65" s="2" customFormat="1" ht="24.2" customHeight="1">
      <c r="A181" s="26"/>
      <c r="B181" s="137"/>
      <c r="C181" s="157" t="s">
        <v>249</v>
      </c>
      <c r="D181" s="157" t="s">
        <v>186</v>
      </c>
      <c r="E181" s="158" t="s">
        <v>1049</v>
      </c>
      <c r="F181" s="159" t="s">
        <v>1050</v>
      </c>
      <c r="G181" s="160" t="s">
        <v>653</v>
      </c>
      <c r="H181" s="161">
        <v>21.47</v>
      </c>
      <c r="I181" s="162">
        <v>0</v>
      </c>
      <c r="J181" s="162">
        <f>ROUND(I181*H181,2)</f>
        <v>0</v>
      </c>
      <c r="K181" s="163"/>
      <c r="L181" s="27"/>
      <c r="M181" s="164" t="s">
        <v>1</v>
      </c>
      <c r="N181" s="165" t="s">
        <v>35</v>
      </c>
      <c r="O181" s="148">
        <v>0.125</v>
      </c>
      <c r="P181" s="148">
        <f>O181*H181</f>
        <v>2.6837499999999999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91</v>
      </c>
      <c r="AT181" s="150" t="s">
        <v>186</v>
      </c>
      <c r="AU181" s="150" t="s">
        <v>79</v>
      </c>
      <c r="AY181" s="14" t="s">
        <v>159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4" t="s">
        <v>77</v>
      </c>
      <c r="BK181" s="151">
        <f>ROUND(I181*H181,2)</f>
        <v>0</v>
      </c>
      <c r="BL181" s="14" t="s">
        <v>91</v>
      </c>
      <c r="BM181" s="150" t="s">
        <v>1051</v>
      </c>
    </row>
    <row r="182" spans="1:65" s="2" customFormat="1" ht="19.5">
      <c r="A182" s="26"/>
      <c r="B182" s="27"/>
      <c r="C182" s="26"/>
      <c r="D182" s="152" t="s">
        <v>166</v>
      </c>
      <c r="E182" s="26"/>
      <c r="F182" s="153" t="s">
        <v>1052</v>
      </c>
      <c r="G182" s="26"/>
      <c r="H182" s="26"/>
      <c r="I182" s="26"/>
      <c r="J182" s="26"/>
      <c r="K182" s="26"/>
      <c r="L182" s="27"/>
      <c r="M182" s="154"/>
      <c r="N182" s="155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166</v>
      </c>
      <c r="AU182" s="14" t="s">
        <v>79</v>
      </c>
    </row>
    <row r="183" spans="1:65" s="2" customFormat="1" ht="24.2" customHeight="1">
      <c r="A183" s="26"/>
      <c r="B183" s="137"/>
      <c r="C183" s="157" t="s">
        <v>253</v>
      </c>
      <c r="D183" s="157" t="s">
        <v>186</v>
      </c>
      <c r="E183" s="158" t="s">
        <v>1053</v>
      </c>
      <c r="F183" s="159" t="s">
        <v>1054</v>
      </c>
      <c r="G183" s="160" t="s">
        <v>653</v>
      </c>
      <c r="H183" s="161">
        <v>15.4</v>
      </c>
      <c r="I183" s="162">
        <v>0</v>
      </c>
      <c r="J183" s="162">
        <f>ROUND(I183*H183,2)</f>
        <v>0</v>
      </c>
      <c r="K183" s="163"/>
      <c r="L183" s="27"/>
      <c r="M183" s="164" t="s">
        <v>1</v>
      </c>
      <c r="N183" s="165" t="s">
        <v>35</v>
      </c>
      <c r="O183" s="148">
        <v>6.0000000000000001E-3</v>
      </c>
      <c r="P183" s="148">
        <f>O183*H183</f>
        <v>9.240000000000001E-2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91</v>
      </c>
      <c r="AT183" s="150" t="s">
        <v>186</v>
      </c>
      <c r="AU183" s="150" t="s">
        <v>79</v>
      </c>
      <c r="AY183" s="14" t="s">
        <v>159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4" t="s">
        <v>77</v>
      </c>
      <c r="BK183" s="151">
        <f>ROUND(I183*H183,2)</f>
        <v>0</v>
      </c>
      <c r="BL183" s="14" t="s">
        <v>91</v>
      </c>
      <c r="BM183" s="150" t="s">
        <v>1055</v>
      </c>
    </row>
    <row r="184" spans="1:65" s="2" customFormat="1" ht="29.25">
      <c r="A184" s="26"/>
      <c r="B184" s="27"/>
      <c r="C184" s="26"/>
      <c r="D184" s="152" t="s">
        <v>166</v>
      </c>
      <c r="E184" s="26"/>
      <c r="F184" s="153" t="s">
        <v>1056</v>
      </c>
      <c r="G184" s="26"/>
      <c r="H184" s="26"/>
      <c r="I184" s="26"/>
      <c r="J184" s="26"/>
      <c r="K184" s="26"/>
      <c r="L184" s="27"/>
      <c r="M184" s="154"/>
      <c r="N184" s="155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166</v>
      </c>
      <c r="AU184" s="14" t="s">
        <v>79</v>
      </c>
    </row>
    <row r="185" spans="1:65" s="2" customFormat="1" ht="33" customHeight="1">
      <c r="A185" s="26"/>
      <c r="B185" s="137"/>
      <c r="C185" s="157" t="s">
        <v>257</v>
      </c>
      <c r="D185" s="157" t="s">
        <v>186</v>
      </c>
      <c r="E185" s="158" t="s">
        <v>1057</v>
      </c>
      <c r="F185" s="159" t="s">
        <v>1058</v>
      </c>
      <c r="G185" s="160" t="s">
        <v>653</v>
      </c>
      <c r="H185" s="161">
        <v>20</v>
      </c>
      <c r="I185" s="162">
        <v>0</v>
      </c>
      <c r="J185" s="162">
        <f>ROUND(I185*H185,2)</f>
        <v>0</v>
      </c>
      <c r="K185" s="163"/>
      <c r="L185" s="27"/>
      <c r="M185" s="164" t="s">
        <v>1</v>
      </c>
      <c r="N185" s="165" t="s">
        <v>35</v>
      </c>
      <c r="O185" s="148">
        <v>0</v>
      </c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91</v>
      </c>
      <c r="AT185" s="150" t="s">
        <v>186</v>
      </c>
      <c r="AU185" s="150" t="s">
        <v>79</v>
      </c>
      <c r="AY185" s="14" t="s">
        <v>159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4" t="s">
        <v>77</v>
      </c>
      <c r="BK185" s="151">
        <f>ROUND(I185*H185,2)</f>
        <v>0</v>
      </c>
      <c r="BL185" s="14" t="s">
        <v>91</v>
      </c>
      <c r="BM185" s="150" t="s">
        <v>1059</v>
      </c>
    </row>
    <row r="186" spans="1:65" s="2" customFormat="1" ht="29.25">
      <c r="A186" s="26"/>
      <c r="B186" s="27"/>
      <c r="C186" s="26"/>
      <c r="D186" s="152" t="s">
        <v>166</v>
      </c>
      <c r="E186" s="26"/>
      <c r="F186" s="153" t="s">
        <v>1060</v>
      </c>
      <c r="G186" s="26"/>
      <c r="H186" s="26"/>
      <c r="I186" s="26"/>
      <c r="J186" s="26"/>
      <c r="K186" s="26"/>
      <c r="L186" s="27"/>
      <c r="M186" s="154"/>
      <c r="N186" s="155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166</v>
      </c>
      <c r="AU186" s="14" t="s">
        <v>79</v>
      </c>
    </row>
    <row r="187" spans="1:65" s="2" customFormat="1" ht="24.2" customHeight="1">
      <c r="A187" s="26"/>
      <c r="B187" s="137"/>
      <c r="C187" s="157" t="s">
        <v>262</v>
      </c>
      <c r="D187" s="157" t="s">
        <v>186</v>
      </c>
      <c r="E187" s="158" t="s">
        <v>1061</v>
      </c>
      <c r="F187" s="159" t="s">
        <v>1062</v>
      </c>
      <c r="G187" s="160" t="s">
        <v>653</v>
      </c>
      <c r="H187" s="161">
        <v>9.4499999999999993</v>
      </c>
      <c r="I187" s="162">
        <v>0</v>
      </c>
      <c r="J187" s="162">
        <f>ROUND(I187*H187,2)</f>
        <v>0</v>
      </c>
      <c r="K187" s="163"/>
      <c r="L187" s="27"/>
      <c r="M187" s="164" t="s">
        <v>1</v>
      </c>
      <c r="N187" s="165" t="s">
        <v>35</v>
      </c>
      <c r="O187" s="148">
        <v>0</v>
      </c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91</v>
      </c>
      <c r="AT187" s="150" t="s">
        <v>186</v>
      </c>
      <c r="AU187" s="150" t="s">
        <v>79</v>
      </c>
      <c r="AY187" s="14" t="s">
        <v>159</v>
      </c>
      <c r="BE187" s="151">
        <f>IF(N187="základní",J187,0)</f>
        <v>0</v>
      </c>
      <c r="BF187" s="151">
        <f>IF(N187="snížená",J187,0)</f>
        <v>0</v>
      </c>
      <c r="BG187" s="151">
        <f>IF(N187="zákl. přenesená",J187,0)</f>
        <v>0</v>
      </c>
      <c r="BH187" s="151">
        <f>IF(N187="sníž. přenesená",J187,0)</f>
        <v>0</v>
      </c>
      <c r="BI187" s="151">
        <f>IF(N187="nulová",J187,0)</f>
        <v>0</v>
      </c>
      <c r="BJ187" s="14" t="s">
        <v>77</v>
      </c>
      <c r="BK187" s="151">
        <f>ROUND(I187*H187,2)</f>
        <v>0</v>
      </c>
      <c r="BL187" s="14" t="s">
        <v>91</v>
      </c>
      <c r="BM187" s="150" t="s">
        <v>1063</v>
      </c>
    </row>
    <row r="188" spans="1:65" s="2" customFormat="1" ht="29.25">
      <c r="A188" s="26"/>
      <c r="B188" s="27"/>
      <c r="C188" s="26"/>
      <c r="D188" s="152" t="s">
        <v>166</v>
      </c>
      <c r="E188" s="26"/>
      <c r="F188" s="153" t="s">
        <v>1064</v>
      </c>
      <c r="G188" s="26"/>
      <c r="H188" s="26"/>
      <c r="I188" s="26"/>
      <c r="J188" s="26"/>
      <c r="K188" s="26"/>
      <c r="L188" s="27"/>
      <c r="M188" s="154"/>
      <c r="N188" s="155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166</v>
      </c>
      <c r="AU188" s="14" t="s">
        <v>79</v>
      </c>
    </row>
    <row r="189" spans="1:65" s="11" customFormat="1" ht="25.9" customHeight="1">
      <c r="B189" s="127"/>
      <c r="D189" s="128" t="s">
        <v>69</v>
      </c>
      <c r="E189" s="129" t="s">
        <v>160</v>
      </c>
      <c r="F189" s="129" t="s">
        <v>671</v>
      </c>
      <c r="J189" s="130">
        <f>BK189</f>
        <v>0</v>
      </c>
      <c r="L189" s="127"/>
      <c r="M189" s="131"/>
      <c r="N189" s="132"/>
      <c r="O189" s="132"/>
      <c r="P189" s="133">
        <f>P190</f>
        <v>2195.509</v>
      </c>
      <c r="Q189" s="132"/>
      <c r="R189" s="133">
        <f>R190</f>
        <v>190.22045</v>
      </c>
      <c r="S189" s="132"/>
      <c r="T189" s="134">
        <f>T190</f>
        <v>4.2150000000000007</v>
      </c>
      <c r="AR189" s="128" t="s">
        <v>86</v>
      </c>
      <c r="AT189" s="135" t="s">
        <v>69</v>
      </c>
      <c r="AU189" s="135" t="s">
        <v>70</v>
      </c>
      <c r="AY189" s="128" t="s">
        <v>159</v>
      </c>
      <c r="BK189" s="136">
        <f>BK190</f>
        <v>0</v>
      </c>
    </row>
    <row r="190" spans="1:65" s="11" customFormat="1" ht="22.9" customHeight="1">
      <c r="B190" s="127"/>
      <c r="D190" s="128" t="s">
        <v>69</v>
      </c>
      <c r="E190" s="175" t="s">
        <v>672</v>
      </c>
      <c r="F190" s="175" t="s">
        <v>673</v>
      </c>
      <c r="J190" s="176">
        <f>BK190</f>
        <v>0</v>
      </c>
      <c r="L190" s="127"/>
      <c r="M190" s="131"/>
      <c r="N190" s="132"/>
      <c r="O190" s="132"/>
      <c r="P190" s="133">
        <f>SUM(P191:P210)</f>
        <v>2195.509</v>
      </c>
      <c r="Q190" s="132"/>
      <c r="R190" s="133">
        <f>SUM(R191:R210)</f>
        <v>190.22045</v>
      </c>
      <c r="S190" s="132"/>
      <c r="T190" s="134">
        <f>SUM(T191:T210)</f>
        <v>4.2150000000000007</v>
      </c>
      <c r="AR190" s="128" t="s">
        <v>86</v>
      </c>
      <c r="AT190" s="135" t="s">
        <v>69</v>
      </c>
      <c r="AU190" s="135" t="s">
        <v>77</v>
      </c>
      <c r="AY190" s="128" t="s">
        <v>159</v>
      </c>
      <c r="BK190" s="136">
        <f>SUM(BK191:BK210)</f>
        <v>0</v>
      </c>
    </row>
    <row r="191" spans="1:65" s="2" customFormat="1" ht="24.2" customHeight="1">
      <c r="A191" s="26"/>
      <c r="B191" s="137"/>
      <c r="C191" s="157" t="s">
        <v>266</v>
      </c>
      <c r="D191" s="157" t="s">
        <v>186</v>
      </c>
      <c r="E191" s="158" t="s">
        <v>1065</v>
      </c>
      <c r="F191" s="159" t="s">
        <v>1066</v>
      </c>
      <c r="G191" s="160" t="s">
        <v>869</v>
      </c>
      <c r="H191" s="161">
        <v>1175</v>
      </c>
      <c r="I191" s="162">
        <v>0</v>
      </c>
      <c r="J191" s="162">
        <f>ROUND(I191*H191,2)</f>
        <v>0</v>
      </c>
      <c r="K191" s="163"/>
      <c r="L191" s="27"/>
      <c r="M191" s="164" t="s">
        <v>1</v>
      </c>
      <c r="N191" s="165" t="s">
        <v>35</v>
      </c>
      <c r="O191" s="148">
        <v>1.292</v>
      </c>
      <c r="P191" s="148">
        <f>O191*H191</f>
        <v>1518.1000000000001</v>
      </c>
      <c r="Q191" s="148">
        <v>0</v>
      </c>
      <c r="R191" s="148">
        <f>Q191*H191</f>
        <v>0</v>
      </c>
      <c r="S191" s="148">
        <v>0</v>
      </c>
      <c r="T191" s="149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189</v>
      </c>
      <c r="AT191" s="150" t="s">
        <v>186</v>
      </c>
      <c r="AU191" s="150" t="s">
        <v>79</v>
      </c>
      <c r="AY191" s="14" t="s">
        <v>159</v>
      </c>
      <c r="BE191" s="151">
        <f>IF(N191="základní",J191,0)</f>
        <v>0</v>
      </c>
      <c r="BF191" s="151">
        <f>IF(N191="snížená",J191,0)</f>
        <v>0</v>
      </c>
      <c r="BG191" s="151">
        <f>IF(N191="zákl. přenesená",J191,0)</f>
        <v>0</v>
      </c>
      <c r="BH191" s="151">
        <f>IF(N191="sníž. přenesená",J191,0)</f>
        <v>0</v>
      </c>
      <c r="BI191" s="151">
        <f>IF(N191="nulová",J191,0)</f>
        <v>0</v>
      </c>
      <c r="BJ191" s="14" t="s">
        <v>77</v>
      </c>
      <c r="BK191" s="151">
        <f>ROUND(I191*H191,2)</f>
        <v>0</v>
      </c>
      <c r="BL191" s="14" t="s">
        <v>189</v>
      </c>
      <c r="BM191" s="150" t="s">
        <v>1067</v>
      </c>
    </row>
    <row r="192" spans="1:65" s="2" customFormat="1" ht="19.5">
      <c r="A192" s="26"/>
      <c r="B192" s="27"/>
      <c r="C192" s="26"/>
      <c r="D192" s="152" t="s">
        <v>166</v>
      </c>
      <c r="E192" s="26"/>
      <c r="F192" s="153" t="s">
        <v>1066</v>
      </c>
      <c r="G192" s="26"/>
      <c r="H192" s="26"/>
      <c r="I192" s="26"/>
      <c r="J192" s="26"/>
      <c r="K192" s="26"/>
      <c r="L192" s="27"/>
      <c r="M192" s="154"/>
      <c r="N192" s="155"/>
      <c r="O192" s="52"/>
      <c r="P192" s="52"/>
      <c r="Q192" s="52"/>
      <c r="R192" s="52"/>
      <c r="S192" s="52"/>
      <c r="T192" s="53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T192" s="14" t="s">
        <v>166</v>
      </c>
      <c r="AU192" s="14" t="s">
        <v>79</v>
      </c>
    </row>
    <row r="193" spans="1:65" s="2" customFormat="1" ht="33" customHeight="1">
      <c r="A193" s="26"/>
      <c r="B193" s="137"/>
      <c r="C193" s="157" t="s">
        <v>270</v>
      </c>
      <c r="D193" s="157" t="s">
        <v>186</v>
      </c>
      <c r="E193" s="158" t="s">
        <v>1068</v>
      </c>
      <c r="F193" s="159" t="s">
        <v>1069</v>
      </c>
      <c r="G193" s="160" t="s">
        <v>869</v>
      </c>
      <c r="H193" s="161">
        <v>1175</v>
      </c>
      <c r="I193" s="162">
        <v>0</v>
      </c>
      <c r="J193" s="162">
        <f>ROUND(I193*H193,2)</f>
        <v>0</v>
      </c>
      <c r="K193" s="163"/>
      <c r="L193" s="27"/>
      <c r="M193" s="164" t="s">
        <v>1</v>
      </c>
      <c r="N193" s="165" t="s">
        <v>35</v>
      </c>
      <c r="O193" s="148">
        <v>8.7999999999999995E-2</v>
      </c>
      <c r="P193" s="148">
        <f>O193*H193</f>
        <v>103.39999999999999</v>
      </c>
      <c r="Q193" s="148">
        <v>0.15614</v>
      </c>
      <c r="R193" s="148">
        <f>Q193*H193</f>
        <v>183.46450000000002</v>
      </c>
      <c r="S193" s="148">
        <v>0</v>
      </c>
      <c r="T193" s="149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189</v>
      </c>
      <c r="AT193" s="150" t="s">
        <v>186</v>
      </c>
      <c r="AU193" s="150" t="s">
        <v>79</v>
      </c>
      <c r="AY193" s="14" t="s">
        <v>159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4" t="s">
        <v>77</v>
      </c>
      <c r="BK193" s="151">
        <f>ROUND(I193*H193,2)</f>
        <v>0</v>
      </c>
      <c r="BL193" s="14" t="s">
        <v>189</v>
      </c>
      <c r="BM193" s="150" t="s">
        <v>1070</v>
      </c>
    </row>
    <row r="194" spans="1:65" s="2" customFormat="1" ht="19.5">
      <c r="A194" s="26"/>
      <c r="B194" s="27"/>
      <c r="C194" s="26"/>
      <c r="D194" s="152" t="s">
        <v>166</v>
      </c>
      <c r="E194" s="26"/>
      <c r="F194" s="153" t="s">
        <v>1069</v>
      </c>
      <c r="G194" s="26"/>
      <c r="H194" s="26"/>
      <c r="I194" s="26"/>
      <c r="J194" s="26"/>
      <c r="K194" s="26"/>
      <c r="L194" s="27"/>
      <c r="M194" s="154"/>
      <c r="N194" s="155"/>
      <c r="O194" s="52"/>
      <c r="P194" s="52"/>
      <c r="Q194" s="52"/>
      <c r="R194" s="52"/>
      <c r="S194" s="52"/>
      <c r="T194" s="53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T194" s="14" t="s">
        <v>166</v>
      </c>
      <c r="AU194" s="14" t="s">
        <v>79</v>
      </c>
    </row>
    <row r="195" spans="1:65" s="2" customFormat="1" ht="24.2" customHeight="1">
      <c r="A195" s="26"/>
      <c r="B195" s="137"/>
      <c r="C195" s="157" t="s">
        <v>274</v>
      </c>
      <c r="D195" s="157" t="s">
        <v>186</v>
      </c>
      <c r="E195" s="158" t="s">
        <v>1071</v>
      </c>
      <c r="F195" s="159" t="s">
        <v>1072</v>
      </c>
      <c r="G195" s="160" t="s">
        <v>869</v>
      </c>
      <c r="H195" s="161">
        <v>15</v>
      </c>
      <c r="I195" s="162">
        <v>0</v>
      </c>
      <c r="J195" s="162">
        <f>ROUND(I195*H195,2)</f>
        <v>0</v>
      </c>
      <c r="K195" s="163"/>
      <c r="L195" s="27"/>
      <c r="M195" s="164" t="s">
        <v>1</v>
      </c>
      <c r="N195" s="165" t="s">
        <v>35</v>
      </c>
      <c r="O195" s="148">
        <v>0.314</v>
      </c>
      <c r="P195" s="148">
        <f>O195*H195</f>
        <v>4.71</v>
      </c>
      <c r="Q195" s="148">
        <v>0</v>
      </c>
      <c r="R195" s="148">
        <f>Q195*H195</f>
        <v>0</v>
      </c>
      <c r="S195" s="148">
        <v>0</v>
      </c>
      <c r="T195" s="149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189</v>
      </c>
      <c r="AT195" s="150" t="s">
        <v>186</v>
      </c>
      <c r="AU195" s="150" t="s">
        <v>79</v>
      </c>
      <c r="AY195" s="14" t="s">
        <v>159</v>
      </c>
      <c r="BE195" s="151">
        <f>IF(N195="základní",J195,0)</f>
        <v>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4" t="s">
        <v>77</v>
      </c>
      <c r="BK195" s="151">
        <f>ROUND(I195*H195,2)</f>
        <v>0</v>
      </c>
      <c r="BL195" s="14" t="s">
        <v>189</v>
      </c>
      <c r="BM195" s="150" t="s">
        <v>1073</v>
      </c>
    </row>
    <row r="196" spans="1:65" s="2" customFormat="1" ht="39">
      <c r="A196" s="26"/>
      <c r="B196" s="27"/>
      <c r="C196" s="26"/>
      <c r="D196" s="152" t="s">
        <v>166</v>
      </c>
      <c r="E196" s="26"/>
      <c r="F196" s="153" t="s">
        <v>1074</v>
      </c>
      <c r="G196" s="26"/>
      <c r="H196" s="26"/>
      <c r="I196" s="26"/>
      <c r="J196" s="26"/>
      <c r="K196" s="26"/>
      <c r="L196" s="27"/>
      <c r="M196" s="154"/>
      <c r="N196" s="155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4" t="s">
        <v>166</v>
      </c>
      <c r="AU196" s="14" t="s">
        <v>79</v>
      </c>
    </row>
    <row r="197" spans="1:65" s="2" customFormat="1" ht="16.5" customHeight="1">
      <c r="A197" s="26"/>
      <c r="B197" s="137"/>
      <c r="C197" s="157" t="s">
        <v>278</v>
      </c>
      <c r="D197" s="157" t="s">
        <v>186</v>
      </c>
      <c r="E197" s="158" t="s">
        <v>1075</v>
      </c>
      <c r="F197" s="159" t="s">
        <v>1076</v>
      </c>
      <c r="G197" s="160" t="s">
        <v>869</v>
      </c>
      <c r="H197" s="161">
        <v>1175</v>
      </c>
      <c r="I197" s="162">
        <v>0</v>
      </c>
      <c r="J197" s="162">
        <f>ROUND(I197*H197,2)</f>
        <v>0</v>
      </c>
      <c r="K197" s="163"/>
      <c r="L197" s="27"/>
      <c r="M197" s="164" t="s">
        <v>1</v>
      </c>
      <c r="N197" s="165" t="s">
        <v>35</v>
      </c>
      <c r="O197" s="148">
        <v>2.3E-2</v>
      </c>
      <c r="P197" s="148">
        <f>O197*H197</f>
        <v>27.024999999999999</v>
      </c>
      <c r="Q197" s="148">
        <v>6.9999999999999994E-5</v>
      </c>
      <c r="R197" s="148">
        <f>Q197*H197</f>
        <v>8.224999999999999E-2</v>
      </c>
      <c r="S197" s="148">
        <v>0</v>
      </c>
      <c r="T197" s="149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189</v>
      </c>
      <c r="AT197" s="150" t="s">
        <v>186</v>
      </c>
      <c r="AU197" s="150" t="s">
        <v>79</v>
      </c>
      <c r="AY197" s="14" t="s">
        <v>159</v>
      </c>
      <c r="BE197" s="151">
        <f>IF(N197="základní",J197,0)</f>
        <v>0</v>
      </c>
      <c r="BF197" s="151">
        <f>IF(N197="snížená",J197,0)</f>
        <v>0</v>
      </c>
      <c r="BG197" s="151">
        <f>IF(N197="zákl. přenesená",J197,0)</f>
        <v>0</v>
      </c>
      <c r="BH197" s="151">
        <f>IF(N197="sníž. přenesená",J197,0)</f>
        <v>0</v>
      </c>
      <c r="BI197" s="151">
        <f>IF(N197="nulová",J197,0)</f>
        <v>0</v>
      </c>
      <c r="BJ197" s="14" t="s">
        <v>77</v>
      </c>
      <c r="BK197" s="151">
        <f>ROUND(I197*H197,2)</f>
        <v>0</v>
      </c>
      <c r="BL197" s="14" t="s">
        <v>189</v>
      </c>
      <c r="BM197" s="150" t="s">
        <v>1077</v>
      </c>
    </row>
    <row r="198" spans="1:65" s="2" customFormat="1" ht="11.25">
      <c r="A198" s="26"/>
      <c r="B198" s="27"/>
      <c r="C198" s="26"/>
      <c r="D198" s="152" t="s">
        <v>166</v>
      </c>
      <c r="E198" s="26"/>
      <c r="F198" s="153" t="s">
        <v>1076</v>
      </c>
      <c r="G198" s="26"/>
      <c r="H198" s="26"/>
      <c r="I198" s="26"/>
      <c r="J198" s="26"/>
      <c r="K198" s="26"/>
      <c r="L198" s="27"/>
      <c r="M198" s="154"/>
      <c r="N198" s="155"/>
      <c r="O198" s="52"/>
      <c r="P198" s="52"/>
      <c r="Q198" s="52"/>
      <c r="R198" s="52"/>
      <c r="S198" s="52"/>
      <c r="T198" s="53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T198" s="14" t="s">
        <v>166</v>
      </c>
      <c r="AU198" s="14" t="s">
        <v>79</v>
      </c>
    </row>
    <row r="199" spans="1:65" s="2" customFormat="1" ht="24.2" customHeight="1">
      <c r="A199" s="26"/>
      <c r="B199" s="137"/>
      <c r="C199" s="157" t="s">
        <v>283</v>
      </c>
      <c r="D199" s="157" t="s">
        <v>186</v>
      </c>
      <c r="E199" s="158" t="s">
        <v>1078</v>
      </c>
      <c r="F199" s="159" t="s">
        <v>1079</v>
      </c>
      <c r="G199" s="160" t="s">
        <v>869</v>
      </c>
      <c r="H199" s="161">
        <v>1175</v>
      </c>
      <c r="I199" s="162">
        <v>0</v>
      </c>
      <c r="J199" s="162">
        <f>ROUND(I199*H199,2)</f>
        <v>0</v>
      </c>
      <c r="K199" s="163"/>
      <c r="L199" s="27"/>
      <c r="M199" s="164" t="s">
        <v>1</v>
      </c>
      <c r="N199" s="165" t="s">
        <v>35</v>
      </c>
      <c r="O199" s="148">
        <v>0.27400000000000002</v>
      </c>
      <c r="P199" s="148">
        <f>O199*H199</f>
        <v>321.95000000000005</v>
      </c>
      <c r="Q199" s="148">
        <v>0</v>
      </c>
      <c r="R199" s="148">
        <f>Q199*H199</f>
        <v>0</v>
      </c>
      <c r="S199" s="148">
        <v>0</v>
      </c>
      <c r="T199" s="149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189</v>
      </c>
      <c r="AT199" s="150" t="s">
        <v>186</v>
      </c>
      <c r="AU199" s="150" t="s">
        <v>79</v>
      </c>
      <c r="AY199" s="14" t="s">
        <v>159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4" t="s">
        <v>77</v>
      </c>
      <c r="BK199" s="151">
        <f>ROUND(I199*H199,2)</f>
        <v>0</v>
      </c>
      <c r="BL199" s="14" t="s">
        <v>189</v>
      </c>
      <c r="BM199" s="150" t="s">
        <v>1080</v>
      </c>
    </row>
    <row r="200" spans="1:65" s="2" customFormat="1" ht="11.25">
      <c r="A200" s="26"/>
      <c r="B200" s="27"/>
      <c r="C200" s="26"/>
      <c r="D200" s="152" t="s">
        <v>166</v>
      </c>
      <c r="E200" s="26"/>
      <c r="F200" s="153" t="s">
        <v>1079</v>
      </c>
      <c r="G200" s="26"/>
      <c r="H200" s="26"/>
      <c r="I200" s="26"/>
      <c r="J200" s="26"/>
      <c r="K200" s="26"/>
      <c r="L200" s="27"/>
      <c r="M200" s="154"/>
      <c r="N200" s="155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4" t="s">
        <v>166</v>
      </c>
      <c r="AU200" s="14" t="s">
        <v>79</v>
      </c>
    </row>
    <row r="201" spans="1:65" s="2" customFormat="1" ht="33" customHeight="1">
      <c r="A201" s="26"/>
      <c r="B201" s="137"/>
      <c r="C201" s="157" t="s">
        <v>287</v>
      </c>
      <c r="D201" s="157" t="s">
        <v>186</v>
      </c>
      <c r="E201" s="158" t="s">
        <v>1081</v>
      </c>
      <c r="F201" s="159" t="s">
        <v>1082</v>
      </c>
      <c r="G201" s="160" t="s">
        <v>869</v>
      </c>
      <c r="H201" s="161">
        <v>48</v>
      </c>
      <c r="I201" s="162">
        <v>0</v>
      </c>
      <c r="J201" s="162">
        <f>ROUND(I201*H201,2)</f>
        <v>0</v>
      </c>
      <c r="K201" s="163"/>
      <c r="L201" s="27"/>
      <c r="M201" s="164" t="s">
        <v>1</v>
      </c>
      <c r="N201" s="165" t="s">
        <v>35</v>
      </c>
      <c r="O201" s="148">
        <v>2.3130000000000002</v>
      </c>
      <c r="P201" s="148">
        <f>O201*H201</f>
        <v>111.024</v>
      </c>
      <c r="Q201" s="148">
        <v>6.0000000000000002E-5</v>
      </c>
      <c r="R201" s="148">
        <f>Q201*H201</f>
        <v>2.8800000000000002E-3</v>
      </c>
      <c r="S201" s="148">
        <v>0</v>
      </c>
      <c r="T201" s="149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189</v>
      </c>
      <c r="AT201" s="150" t="s">
        <v>186</v>
      </c>
      <c r="AU201" s="150" t="s">
        <v>79</v>
      </c>
      <c r="AY201" s="14" t="s">
        <v>159</v>
      </c>
      <c r="BE201" s="151">
        <f>IF(N201="základní",J201,0)</f>
        <v>0</v>
      </c>
      <c r="BF201" s="151">
        <f>IF(N201="snížená",J201,0)</f>
        <v>0</v>
      </c>
      <c r="BG201" s="151">
        <f>IF(N201="zákl. přenesená",J201,0)</f>
        <v>0</v>
      </c>
      <c r="BH201" s="151">
        <f>IF(N201="sníž. přenesená",J201,0)</f>
        <v>0</v>
      </c>
      <c r="BI201" s="151">
        <f>IF(N201="nulová",J201,0)</f>
        <v>0</v>
      </c>
      <c r="BJ201" s="14" t="s">
        <v>77</v>
      </c>
      <c r="BK201" s="151">
        <f>ROUND(I201*H201,2)</f>
        <v>0</v>
      </c>
      <c r="BL201" s="14" t="s">
        <v>189</v>
      </c>
      <c r="BM201" s="150" t="s">
        <v>1083</v>
      </c>
    </row>
    <row r="202" spans="1:65" s="2" customFormat="1" ht="19.5">
      <c r="A202" s="26"/>
      <c r="B202" s="27"/>
      <c r="C202" s="26"/>
      <c r="D202" s="152" t="s">
        <v>166</v>
      </c>
      <c r="E202" s="26"/>
      <c r="F202" s="153" t="s">
        <v>1084</v>
      </c>
      <c r="G202" s="26"/>
      <c r="H202" s="26"/>
      <c r="I202" s="26"/>
      <c r="J202" s="26"/>
      <c r="K202" s="26"/>
      <c r="L202" s="27"/>
      <c r="M202" s="154"/>
      <c r="N202" s="155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4" t="s">
        <v>166</v>
      </c>
      <c r="AU202" s="14" t="s">
        <v>79</v>
      </c>
    </row>
    <row r="203" spans="1:65" s="2" customFormat="1" ht="24.2" customHeight="1">
      <c r="A203" s="26"/>
      <c r="B203" s="137"/>
      <c r="C203" s="138" t="s">
        <v>291</v>
      </c>
      <c r="D203" s="138" t="s">
        <v>160</v>
      </c>
      <c r="E203" s="139" t="s">
        <v>1085</v>
      </c>
      <c r="F203" s="140" t="s">
        <v>1086</v>
      </c>
      <c r="G203" s="141" t="s">
        <v>869</v>
      </c>
      <c r="H203" s="142">
        <v>48</v>
      </c>
      <c r="I203" s="143">
        <v>0</v>
      </c>
      <c r="J203" s="143">
        <f>ROUND(I203*H203,2)</f>
        <v>0</v>
      </c>
      <c r="K203" s="144"/>
      <c r="L203" s="145"/>
      <c r="M203" s="146" t="s">
        <v>1</v>
      </c>
      <c r="N203" s="147" t="s">
        <v>35</v>
      </c>
      <c r="O203" s="148">
        <v>0</v>
      </c>
      <c r="P203" s="148">
        <f>O203*H203</f>
        <v>0</v>
      </c>
      <c r="Q203" s="148">
        <v>4.3400000000000001E-3</v>
      </c>
      <c r="R203" s="148">
        <f>Q203*H203</f>
        <v>0.20832000000000001</v>
      </c>
      <c r="S203" s="148">
        <v>0</v>
      </c>
      <c r="T203" s="149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164</v>
      </c>
      <c r="AT203" s="150" t="s">
        <v>160</v>
      </c>
      <c r="AU203" s="150" t="s">
        <v>79</v>
      </c>
      <c r="AY203" s="14" t="s">
        <v>159</v>
      </c>
      <c r="BE203" s="151">
        <f>IF(N203="základní",J203,0)</f>
        <v>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4" t="s">
        <v>77</v>
      </c>
      <c r="BK203" s="151">
        <f>ROUND(I203*H203,2)</f>
        <v>0</v>
      </c>
      <c r="BL203" s="14" t="s">
        <v>164</v>
      </c>
      <c r="BM203" s="150" t="s">
        <v>1087</v>
      </c>
    </row>
    <row r="204" spans="1:65" s="2" customFormat="1" ht="19.5">
      <c r="A204" s="26"/>
      <c r="B204" s="27"/>
      <c r="C204" s="26"/>
      <c r="D204" s="152" t="s">
        <v>166</v>
      </c>
      <c r="E204" s="26"/>
      <c r="F204" s="153" t="s">
        <v>1086</v>
      </c>
      <c r="G204" s="26"/>
      <c r="H204" s="26"/>
      <c r="I204" s="26"/>
      <c r="J204" s="26"/>
      <c r="K204" s="26"/>
      <c r="L204" s="27"/>
      <c r="M204" s="154"/>
      <c r="N204" s="155"/>
      <c r="O204" s="52"/>
      <c r="P204" s="52"/>
      <c r="Q204" s="52"/>
      <c r="R204" s="52"/>
      <c r="S204" s="52"/>
      <c r="T204" s="53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T204" s="14" t="s">
        <v>166</v>
      </c>
      <c r="AU204" s="14" t="s">
        <v>79</v>
      </c>
    </row>
    <row r="205" spans="1:65" s="2" customFormat="1" ht="21.75" customHeight="1">
      <c r="A205" s="26"/>
      <c r="B205" s="137"/>
      <c r="C205" s="157" t="s">
        <v>295</v>
      </c>
      <c r="D205" s="157" t="s">
        <v>186</v>
      </c>
      <c r="E205" s="158" t="s">
        <v>1088</v>
      </c>
      <c r="F205" s="159" t="s">
        <v>1089</v>
      </c>
      <c r="G205" s="160" t="s">
        <v>869</v>
      </c>
      <c r="H205" s="161">
        <v>1175</v>
      </c>
      <c r="I205" s="162">
        <v>0</v>
      </c>
      <c r="J205" s="162">
        <f>ROUND(I205*H205,2)</f>
        <v>0</v>
      </c>
      <c r="K205" s="163"/>
      <c r="L205" s="27"/>
      <c r="M205" s="164" t="s">
        <v>1</v>
      </c>
      <c r="N205" s="165" t="s">
        <v>35</v>
      </c>
      <c r="O205" s="148">
        <v>9.1999999999999998E-2</v>
      </c>
      <c r="P205" s="148">
        <f>O205*H205</f>
        <v>108.1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91</v>
      </c>
      <c r="AT205" s="150" t="s">
        <v>186</v>
      </c>
      <c r="AU205" s="150" t="s">
        <v>79</v>
      </c>
      <c r="AY205" s="14" t="s">
        <v>159</v>
      </c>
      <c r="BE205" s="151">
        <f>IF(N205="základní",J205,0)</f>
        <v>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4" t="s">
        <v>77</v>
      </c>
      <c r="BK205" s="151">
        <f>ROUND(I205*H205,2)</f>
        <v>0</v>
      </c>
      <c r="BL205" s="14" t="s">
        <v>91</v>
      </c>
      <c r="BM205" s="150" t="s">
        <v>1090</v>
      </c>
    </row>
    <row r="206" spans="1:65" s="2" customFormat="1" ht="11.25">
      <c r="A206" s="26"/>
      <c r="B206" s="27"/>
      <c r="C206" s="26"/>
      <c r="D206" s="152" t="s">
        <v>166</v>
      </c>
      <c r="E206" s="26"/>
      <c r="F206" s="153" t="s">
        <v>1089</v>
      </c>
      <c r="G206" s="26"/>
      <c r="H206" s="26"/>
      <c r="I206" s="26"/>
      <c r="J206" s="26"/>
      <c r="K206" s="26"/>
      <c r="L206" s="27"/>
      <c r="M206" s="154"/>
      <c r="N206" s="155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4" t="s">
        <v>166</v>
      </c>
      <c r="AU206" s="14" t="s">
        <v>79</v>
      </c>
    </row>
    <row r="207" spans="1:65" s="2" customFormat="1" ht="16.5" customHeight="1">
      <c r="A207" s="26"/>
      <c r="B207" s="137"/>
      <c r="C207" s="138" t="s">
        <v>299</v>
      </c>
      <c r="D207" s="138" t="s">
        <v>160</v>
      </c>
      <c r="E207" s="139" t="s">
        <v>1091</v>
      </c>
      <c r="F207" s="140" t="s">
        <v>1092</v>
      </c>
      <c r="G207" s="141" t="s">
        <v>869</v>
      </c>
      <c r="H207" s="142">
        <v>1175</v>
      </c>
      <c r="I207" s="143">
        <v>0</v>
      </c>
      <c r="J207" s="143">
        <f>ROUND(I207*H207,2)</f>
        <v>0</v>
      </c>
      <c r="K207" s="144"/>
      <c r="L207" s="145"/>
      <c r="M207" s="146" t="s">
        <v>1</v>
      </c>
      <c r="N207" s="147" t="s">
        <v>35</v>
      </c>
      <c r="O207" s="148">
        <v>0</v>
      </c>
      <c r="P207" s="148">
        <f>O207*H207</f>
        <v>0</v>
      </c>
      <c r="Q207" s="148">
        <v>5.4999999999999997E-3</v>
      </c>
      <c r="R207" s="148">
        <f>Q207*H207</f>
        <v>6.4624999999999995</v>
      </c>
      <c r="S207" s="148">
        <v>0</v>
      </c>
      <c r="T207" s="149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195</v>
      </c>
      <c r="AT207" s="150" t="s">
        <v>160</v>
      </c>
      <c r="AU207" s="150" t="s">
        <v>79</v>
      </c>
      <c r="AY207" s="14" t="s">
        <v>159</v>
      </c>
      <c r="BE207" s="151">
        <f>IF(N207="základní",J207,0)</f>
        <v>0</v>
      </c>
      <c r="BF207" s="151">
        <f>IF(N207="snížená",J207,0)</f>
        <v>0</v>
      </c>
      <c r="BG207" s="151">
        <f>IF(N207="zákl. přenesená",J207,0)</f>
        <v>0</v>
      </c>
      <c r="BH207" s="151">
        <f>IF(N207="sníž. přenesená",J207,0)</f>
        <v>0</v>
      </c>
      <c r="BI207" s="151">
        <f>IF(N207="nulová",J207,0)</f>
        <v>0</v>
      </c>
      <c r="BJ207" s="14" t="s">
        <v>77</v>
      </c>
      <c r="BK207" s="151">
        <f>ROUND(I207*H207,2)</f>
        <v>0</v>
      </c>
      <c r="BL207" s="14" t="s">
        <v>91</v>
      </c>
      <c r="BM207" s="150" t="s">
        <v>1093</v>
      </c>
    </row>
    <row r="208" spans="1:65" s="2" customFormat="1" ht="11.25">
      <c r="A208" s="26"/>
      <c r="B208" s="27"/>
      <c r="C208" s="26"/>
      <c r="D208" s="152" t="s">
        <v>166</v>
      </c>
      <c r="E208" s="26"/>
      <c r="F208" s="153" t="s">
        <v>1092</v>
      </c>
      <c r="G208" s="26"/>
      <c r="H208" s="26"/>
      <c r="I208" s="26"/>
      <c r="J208" s="26"/>
      <c r="K208" s="26"/>
      <c r="L208" s="27"/>
      <c r="M208" s="154"/>
      <c r="N208" s="155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4" t="s">
        <v>166</v>
      </c>
      <c r="AU208" s="14" t="s">
        <v>79</v>
      </c>
    </row>
    <row r="209" spans="1:65" s="2" customFormat="1" ht="24.2" customHeight="1">
      <c r="A209" s="26"/>
      <c r="B209" s="137"/>
      <c r="C209" s="157" t="s">
        <v>303</v>
      </c>
      <c r="D209" s="157" t="s">
        <v>186</v>
      </c>
      <c r="E209" s="158" t="s">
        <v>1094</v>
      </c>
      <c r="F209" s="159" t="s">
        <v>1095</v>
      </c>
      <c r="G209" s="160" t="s">
        <v>974</v>
      </c>
      <c r="H209" s="161">
        <v>15</v>
      </c>
      <c r="I209" s="162">
        <v>0</v>
      </c>
      <c r="J209" s="162">
        <f>ROUND(I209*H209,2)</f>
        <v>0</v>
      </c>
      <c r="K209" s="163"/>
      <c r="L209" s="27"/>
      <c r="M209" s="164" t="s">
        <v>1</v>
      </c>
      <c r="N209" s="165" t="s">
        <v>35</v>
      </c>
      <c r="O209" s="148">
        <v>0.08</v>
      </c>
      <c r="P209" s="148">
        <f>O209*H209</f>
        <v>1.2</v>
      </c>
      <c r="Q209" s="148">
        <v>0</v>
      </c>
      <c r="R209" s="148">
        <f>Q209*H209</f>
        <v>0</v>
      </c>
      <c r="S209" s="148">
        <v>0.28100000000000003</v>
      </c>
      <c r="T209" s="149">
        <f>S209*H209</f>
        <v>4.2150000000000007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189</v>
      </c>
      <c r="AT209" s="150" t="s">
        <v>186</v>
      </c>
      <c r="AU209" s="150" t="s">
        <v>79</v>
      </c>
      <c r="AY209" s="14" t="s">
        <v>159</v>
      </c>
      <c r="BE209" s="151">
        <f>IF(N209="základní",J209,0)</f>
        <v>0</v>
      </c>
      <c r="BF209" s="151">
        <f>IF(N209="snížená",J209,0)</f>
        <v>0</v>
      </c>
      <c r="BG209" s="151">
        <f>IF(N209="zákl. přenesená",J209,0)</f>
        <v>0</v>
      </c>
      <c r="BH209" s="151">
        <f>IF(N209="sníž. přenesená",J209,0)</f>
        <v>0</v>
      </c>
      <c r="BI209" s="151">
        <f>IF(N209="nulová",J209,0)</f>
        <v>0</v>
      </c>
      <c r="BJ209" s="14" t="s">
        <v>77</v>
      </c>
      <c r="BK209" s="151">
        <f>ROUND(I209*H209,2)</f>
        <v>0</v>
      </c>
      <c r="BL209" s="14" t="s">
        <v>189</v>
      </c>
      <c r="BM209" s="150" t="s">
        <v>1096</v>
      </c>
    </row>
    <row r="210" spans="1:65" s="2" customFormat="1" ht="39">
      <c r="A210" s="26"/>
      <c r="B210" s="27"/>
      <c r="C210" s="26"/>
      <c r="D210" s="152" t="s">
        <v>166</v>
      </c>
      <c r="E210" s="26"/>
      <c r="F210" s="153" t="s">
        <v>1097</v>
      </c>
      <c r="G210" s="26"/>
      <c r="H210" s="26"/>
      <c r="I210" s="26"/>
      <c r="J210" s="26"/>
      <c r="K210" s="26"/>
      <c r="L210" s="27"/>
      <c r="M210" s="154"/>
      <c r="N210" s="155"/>
      <c r="O210" s="52"/>
      <c r="P210" s="52"/>
      <c r="Q210" s="52"/>
      <c r="R210" s="52"/>
      <c r="S210" s="52"/>
      <c r="T210" s="53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T210" s="14" t="s">
        <v>166</v>
      </c>
      <c r="AU210" s="14" t="s">
        <v>79</v>
      </c>
    </row>
    <row r="211" spans="1:65" s="11" customFormat="1" ht="25.9" customHeight="1">
      <c r="B211" s="127"/>
      <c r="D211" s="128" t="s">
        <v>69</v>
      </c>
      <c r="E211" s="129" t="s">
        <v>1098</v>
      </c>
      <c r="F211" s="129" t="s">
        <v>1099</v>
      </c>
      <c r="J211" s="130">
        <f>BK211</f>
        <v>0</v>
      </c>
      <c r="L211" s="127"/>
      <c r="M211" s="131"/>
      <c r="N211" s="132"/>
      <c r="O211" s="132"/>
      <c r="P211" s="133">
        <f>P212</f>
        <v>0</v>
      </c>
      <c r="Q211" s="132"/>
      <c r="R211" s="133">
        <f>R212</f>
        <v>0</v>
      </c>
      <c r="S211" s="132"/>
      <c r="T211" s="134">
        <f>T212</f>
        <v>0</v>
      </c>
      <c r="AR211" s="128" t="s">
        <v>180</v>
      </c>
      <c r="AT211" s="135" t="s">
        <v>69</v>
      </c>
      <c r="AU211" s="135" t="s">
        <v>70</v>
      </c>
      <c r="AY211" s="128" t="s">
        <v>159</v>
      </c>
      <c r="BK211" s="136">
        <f>BK212</f>
        <v>0</v>
      </c>
    </row>
    <row r="212" spans="1:65" s="11" customFormat="1" ht="22.9" customHeight="1">
      <c r="B212" s="127"/>
      <c r="D212" s="128" t="s">
        <v>69</v>
      </c>
      <c r="E212" s="175" t="s">
        <v>1100</v>
      </c>
      <c r="F212" s="175" t="s">
        <v>1101</v>
      </c>
      <c r="J212" s="176">
        <f>BK212</f>
        <v>0</v>
      </c>
      <c r="L212" s="127"/>
      <c r="M212" s="131"/>
      <c r="N212" s="132"/>
      <c r="O212" s="132"/>
      <c r="P212" s="133">
        <f>SUM(P213:P216)</f>
        <v>0</v>
      </c>
      <c r="Q212" s="132"/>
      <c r="R212" s="133">
        <f>SUM(R213:R216)</f>
        <v>0</v>
      </c>
      <c r="S212" s="132"/>
      <c r="T212" s="134">
        <f>SUM(T213:T216)</f>
        <v>0</v>
      </c>
      <c r="AR212" s="128" t="s">
        <v>180</v>
      </c>
      <c r="AT212" s="135" t="s">
        <v>69</v>
      </c>
      <c r="AU212" s="135" t="s">
        <v>77</v>
      </c>
      <c r="AY212" s="128" t="s">
        <v>159</v>
      </c>
      <c r="BK212" s="136">
        <f>SUM(BK213:BK216)</f>
        <v>0</v>
      </c>
    </row>
    <row r="213" spans="1:65" s="2" customFormat="1" ht="16.5" customHeight="1">
      <c r="A213" s="26"/>
      <c r="B213" s="137"/>
      <c r="C213" s="157" t="s">
        <v>307</v>
      </c>
      <c r="D213" s="157" t="s">
        <v>186</v>
      </c>
      <c r="E213" s="158" t="s">
        <v>1102</v>
      </c>
      <c r="F213" s="159" t="s">
        <v>1103</v>
      </c>
      <c r="G213" s="160" t="s">
        <v>1104</v>
      </c>
      <c r="H213" s="161">
        <v>1</v>
      </c>
      <c r="I213" s="162">
        <v>0</v>
      </c>
      <c r="J213" s="162">
        <f>ROUND(I213*H213,2)</f>
        <v>0</v>
      </c>
      <c r="K213" s="163"/>
      <c r="L213" s="27"/>
      <c r="M213" s="164" t="s">
        <v>1</v>
      </c>
      <c r="N213" s="165" t="s">
        <v>35</v>
      </c>
      <c r="O213" s="148">
        <v>0</v>
      </c>
      <c r="P213" s="148">
        <f>O213*H213</f>
        <v>0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1105</v>
      </c>
      <c r="AT213" s="150" t="s">
        <v>186</v>
      </c>
      <c r="AU213" s="150" t="s">
        <v>79</v>
      </c>
      <c r="AY213" s="14" t="s">
        <v>159</v>
      </c>
      <c r="BE213" s="151">
        <f>IF(N213="základní",J213,0)</f>
        <v>0</v>
      </c>
      <c r="BF213" s="151">
        <f>IF(N213="snížená",J213,0)</f>
        <v>0</v>
      </c>
      <c r="BG213" s="151">
        <f>IF(N213="zákl. přenesená",J213,0)</f>
        <v>0</v>
      </c>
      <c r="BH213" s="151">
        <f>IF(N213="sníž. přenesená",J213,0)</f>
        <v>0</v>
      </c>
      <c r="BI213" s="151">
        <f>IF(N213="nulová",J213,0)</f>
        <v>0</v>
      </c>
      <c r="BJ213" s="14" t="s">
        <v>77</v>
      </c>
      <c r="BK213" s="151">
        <f>ROUND(I213*H213,2)</f>
        <v>0</v>
      </c>
      <c r="BL213" s="14" t="s">
        <v>1105</v>
      </c>
      <c r="BM213" s="150" t="s">
        <v>1106</v>
      </c>
    </row>
    <row r="214" spans="1:65" s="2" customFormat="1" ht="11.25">
      <c r="A214" s="26"/>
      <c r="B214" s="27"/>
      <c r="C214" s="26"/>
      <c r="D214" s="152" t="s">
        <v>166</v>
      </c>
      <c r="E214" s="26"/>
      <c r="F214" s="153" t="s">
        <v>1103</v>
      </c>
      <c r="G214" s="26"/>
      <c r="H214" s="26"/>
      <c r="I214" s="26"/>
      <c r="J214" s="26"/>
      <c r="K214" s="26"/>
      <c r="L214" s="27"/>
      <c r="M214" s="154"/>
      <c r="N214" s="155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4" t="s">
        <v>166</v>
      </c>
      <c r="AU214" s="14" t="s">
        <v>79</v>
      </c>
    </row>
    <row r="215" spans="1:65" s="2" customFormat="1" ht="24.2" customHeight="1">
      <c r="A215" s="26"/>
      <c r="B215" s="137"/>
      <c r="C215" s="157" t="s">
        <v>311</v>
      </c>
      <c r="D215" s="157" t="s">
        <v>186</v>
      </c>
      <c r="E215" s="158" t="s">
        <v>1107</v>
      </c>
      <c r="F215" s="159" t="s">
        <v>1108</v>
      </c>
      <c r="G215" s="160" t="s">
        <v>1109</v>
      </c>
      <c r="H215" s="161">
        <v>2</v>
      </c>
      <c r="I215" s="162">
        <v>0</v>
      </c>
      <c r="J215" s="162">
        <f>ROUND(I215*H215,2)</f>
        <v>0</v>
      </c>
      <c r="K215" s="163"/>
      <c r="L215" s="27"/>
      <c r="M215" s="164" t="s">
        <v>1</v>
      </c>
      <c r="N215" s="165" t="s">
        <v>35</v>
      </c>
      <c r="O215" s="148">
        <v>0</v>
      </c>
      <c r="P215" s="148">
        <f>O215*H215</f>
        <v>0</v>
      </c>
      <c r="Q215" s="148">
        <v>0</v>
      </c>
      <c r="R215" s="148">
        <f>Q215*H215</f>
        <v>0</v>
      </c>
      <c r="S215" s="148">
        <v>0</v>
      </c>
      <c r="T215" s="149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1105</v>
      </c>
      <c r="AT215" s="150" t="s">
        <v>186</v>
      </c>
      <c r="AU215" s="150" t="s">
        <v>79</v>
      </c>
      <c r="AY215" s="14" t="s">
        <v>159</v>
      </c>
      <c r="BE215" s="151">
        <f>IF(N215="základní",J215,0)</f>
        <v>0</v>
      </c>
      <c r="BF215" s="151">
        <f>IF(N215="snížená",J215,0)</f>
        <v>0</v>
      </c>
      <c r="BG215" s="151">
        <f>IF(N215="zákl. přenesená",J215,0)</f>
        <v>0</v>
      </c>
      <c r="BH215" s="151">
        <f>IF(N215="sníž. přenesená",J215,0)</f>
        <v>0</v>
      </c>
      <c r="BI215" s="151">
        <f>IF(N215="nulová",J215,0)</f>
        <v>0</v>
      </c>
      <c r="BJ215" s="14" t="s">
        <v>77</v>
      </c>
      <c r="BK215" s="151">
        <f>ROUND(I215*H215,2)</f>
        <v>0</v>
      </c>
      <c r="BL215" s="14" t="s">
        <v>1105</v>
      </c>
      <c r="BM215" s="150" t="s">
        <v>1110</v>
      </c>
    </row>
    <row r="216" spans="1:65" s="2" customFormat="1" ht="11.25">
      <c r="A216" s="26"/>
      <c r="B216" s="27"/>
      <c r="C216" s="26"/>
      <c r="D216" s="152" t="s">
        <v>166</v>
      </c>
      <c r="E216" s="26"/>
      <c r="F216" s="153" t="s">
        <v>1111</v>
      </c>
      <c r="G216" s="26"/>
      <c r="H216" s="26"/>
      <c r="I216" s="26"/>
      <c r="J216" s="26"/>
      <c r="K216" s="26"/>
      <c r="L216" s="27"/>
      <c r="M216" s="167"/>
      <c r="N216" s="168"/>
      <c r="O216" s="169"/>
      <c r="P216" s="169"/>
      <c r="Q216" s="169"/>
      <c r="R216" s="169"/>
      <c r="S216" s="169"/>
      <c r="T216" s="170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T216" s="14" t="s">
        <v>166</v>
      </c>
      <c r="AU216" s="14" t="s">
        <v>79</v>
      </c>
    </row>
    <row r="217" spans="1:65" s="2" customFormat="1" ht="6.95" customHeight="1">
      <c r="A217" s="26"/>
      <c r="B217" s="41"/>
      <c r="C217" s="42"/>
      <c r="D217" s="42"/>
      <c r="E217" s="42"/>
      <c r="F217" s="42"/>
      <c r="G217" s="42"/>
      <c r="H217" s="42"/>
      <c r="I217" s="42"/>
      <c r="J217" s="42"/>
      <c r="K217" s="42"/>
      <c r="L217" s="27"/>
      <c r="M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</row>
  </sheetData>
  <autoFilter ref="C132:K216" xr:uid="{00000000-0009-0000-0000-000007000000}"/>
  <mergeCells count="14">
    <mergeCell ref="E123:H123"/>
    <mergeCell ref="E121:H121"/>
    <mergeCell ref="E125:H125"/>
    <mergeCell ref="L2:V2"/>
    <mergeCell ref="E85:H85"/>
    <mergeCell ref="E89:H89"/>
    <mergeCell ref="E87:H87"/>
    <mergeCell ref="E91:H91"/>
    <mergeCell ref="E119:H119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239"/>
  <sheetViews>
    <sheetView showGridLines="0" topLeftCell="A220" workbookViewId="0">
      <selection activeCell="J245" sqref="J24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131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6.25" customHeight="1">
      <c r="B7" s="17"/>
      <c r="E7" s="216" t="str">
        <f>'Rekapitulace zakázky'!K6</f>
        <v>Oprava PZS na přejezdu P2007 v km 3,435 v úseku Děčín hl.n. - Oldřichov</v>
      </c>
      <c r="F7" s="217"/>
      <c r="G7" s="217"/>
      <c r="H7" s="21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6" t="s">
        <v>1112</v>
      </c>
      <c r="F9" s="219"/>
      <c r="G9" s="219"/>
      <c r="H9" s="21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2" t="s">
        <v>1113</v>
      </c>
      <c r="F11" s="219"/>
      <c r="G11" s="219"/>
      <c r="H11" s="21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1114</v>
      </c>
      <c r="G14" s="26"/>
      <c r="H14" s="26"/>
      <c r="I14" s="23" t="s">
        <v>20</v>
      </c>
      <c r="J14" s="49" t="str">
        <f>'Rekapitulace zakázky'!AN8</f>
        <v>22. 11. 2021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22</v>
      </c>
      <c r="E16" s="26"/>
      <c r="F16" s="26"/>
      <c r="G16" s="26"/>
      <c r="H16" s="26"/>
      <c r="I16" s="23" t="s">
        <v>23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1115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23</v>
      </c>
      <c r="J19" s="21" t="str">
        <f>'Rekapitulace zakázky'!AN13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5" t="str">
        <f>'Rekapitulace zakázky'!E14</f>
        <v xml:space="preserve"> </v>
      </c>
      <c r="F20" s="185"/>
      <c r="G20" s="185"/>
      <c r="H20" s="185"/>
      <c r="I20" s="23" t="s">
        <v>24</v>
      </c>
      <c r="J20" s="21" t="str">
        <f>'Rekapitulace zakázky'!AN14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23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1116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23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1116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5"/>
      <c r="B29" s="96"/>
      <c r="C29" s="95"/>
      <c r="D29" s="95"/>
      <c r="E29" s="188" t="s">
        <v>1</v>
      </c>
      <c r="F29" s="188"/>
      <c r="G29" s="188"/>
      <c r="H29" s="188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8" t="s">
        <v>30</v>
      </c>
      <c r="E32" s="26"/>
      <c r="F32" s="26"/>
      <c r="G32" s="26"/>
      <c r="H32" s="26"/>
      <c r="I32" s="26"/>
      <c r="J32" s="65">
        <f>ROUND(J130,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4" t="s">
        <v>34</v>
      </c>
      <c r="E35" s="23" t="s">
        <v>35</v>
      </c>
      <c r="F35" s="99">
        <f>ROUND((SUM(BE130:BE238)),  2)</f>
        <v>0</v>
      </c>
      <c r="G35" s="26"/>
      <c r="H35" s="26"/>
      <c r="I35" s="100">
        <v>0.21</v>
      </c>
      <c r="J35" s="99">
        <f>ROUND(((SUM(BE130:BE238))*I35),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36</v>
      </c>
      <c r="F36" s="99">
        <f>ROUND((SUM(BF130:BF238)),  2)</f>
        <v>0</v>
      </c>
      <c r="G36" s="26"/>
      <c r="H36" s="26"/>
      <c r="I36" s="100">
        <v>0.15</v>
      </c>
      <c r="J36" s="99">
        <f>ROUND(((SUM(BF130:BF238))*I36),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37</v>
      </c>
      <c r="F37" s="99">
        <f>ROUND((SUM(BG130:BG238)),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38</v>
      </c>
      <c r="F38" s="99">
        <f>ROUND((SUM(BH130:BH238)),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39</v>
      </c>
      <c r="F39" s="99">
        <f>ROUND((SUM(BI130:BI238)),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6" t="str">
        <f>E7</f>
        <v>Oprava PZS na přejezdu P2007 v km 3,435 v úseku Děčín hl.n. - Oldřichov</v>
      </c>
      <c r="F85" s="217"/>
      <c r="G85" s="217"/>
      <c r="H85" s="21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6" t="s">
        <v>1112</v>
      </c>
      <c r="F87" s="219"/>
      <c r="G87" s="219"/>
      <c r="H87" s="21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2" t="str">
        <f>E11</f>
        <v>SO 01-71-01 - Železniční přejezd P2007, úprava plochy</v>
      </c>
      <c r="F89" s="219"/>
      <c r="G89" s="219"/>
      <c r="H89" s="21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>Horní Oldřichov [625221]</v>
      </c>
      <c r="G91" s="26"/>
      <c r="H91" s="26"/>
      <c r="I91" s="23" t="s">
        <v>20</v>
      </c>
      <c r="J91" s="49" t="str">
        <f>IF(J14="","",J14)</f>
        <v>22. 11. 2021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22</v>
      </c>
      <c r="D93" s="26"/>
      <c r="E93" s="26"/>
      <c r="F93" s="21" t="str">
        <f>E17</f>
        <v>Správa železnic, státní organizace</v>
      </c>
      <c r="G93" s="26"/>
      <c r="H93" s="26"/>
      <c r="I93" s="23" t="s">
        <v>26</v>
      </c>
      <c r="J93" s="24" t="str">
        <f>E23</f>
        <v>VIAMONT Projekt,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25.7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>VIAMONT Projekt, s.r.o.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139</v>
      </c>
      <c r="D96" s="101"/>
      <c r="E96" s="101"/>
      <c r="F96" s="101"/>
      <c r="G96" s="101"/>
      <c r="H96" s="101"/>
      <c r="I96" s="101"/>
      <c r="J96" s="110" t="s">
        <v>140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141</v>
      </c>
      <c r="D98" s="26"/>
      <c r="E98" s="26"/>
      <c r="F98" s="26"/>
      <c r="G98" s="26"/>
      <c r="H98" s="26"/>
      <c r="I98" s="26"/>
      <c r="J98" s="65">
        <f>J130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142</v>
      </c>
    </row>
    <row r="99" spans="1:47" s="9" customFormat="1" ht="24.95" customHeight="1">
      <c r="B99" s="112"/>
      <c r="D99" s="113" t="s">
        <v>625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2" customFormat="1" ht="19.899999999999999" customHeight="1">
      <c r="B100" s="171"/>
      <c r="D100" s="172" t="s">
        <v>626</v>
      </c>
      <c r="E100" s="173"/>
      <c r="F100" s="173"/>
      <c r="G100" s="173"/>
      <c r="H100" s="173"/>
      <c r="I100" s="173"/>
      <c r="J100" s="174">
        <f>J132</f>
        <v>0</v>
      </c>
      <c r="L100" s="171"/>
    </row>
    <row r="101" spans="1:47" s="12" customFormat="1" ht="19.899999999999999" customHeight="1">
      <c r="B101" s="171"/>
      <c r="D101" s="172" t="s">
        <v>627</v>
      </c>
      <c r="E101" s="173"/>
      <c r="F101" s="173"/>
      <c r="G101" s="173"/>
      <c r="H101" s="173"/>
      <c r="I101" s="173"/>
      <c r="J101" s="174">
        <f>J173</f>
        <v>0</v>
      </c>
      <c r="L101" s="171"/>
    </row>
    <row r="102" spans="1:47" s="12" customFormat="1" ht="19.899999999999999" customHeight="1">
      <c r="B102" s="171"/>
      <c r="D102" s="172" t="s">
        <v>1117</v>
      </c>
      <c r="E102" s="173"/>
      <c r="F102" s="173"/>
      <c r="G102" s="173"/>
      <c r="H102" s="173"/>
      <c r="I102" s="173"/>
      <c r="J102" s="174">
        <f>J194</f>
        <v>0</v>
      </c>
      <c r="L102" s="171"/>
    </row>
    <row r="103" spans="1:47" s="12" customFormat="1" ht="19.899999999999999" customHeight="1">
      <c r="B103" s="171"/>
      <c r="D103" s="172" t="s">
        <v>1118</v>
      </c>
      <c r="E103" s="173"/>
      <c r="F103" s="173"/>
      <c r="G103" s="173"/>
      <c r="H103" s="173"/>
      <c r="I103" s="173"/>
      <c r="J103" s="174">
        <f>J203</f>
        <v>0</v>
      </c>
      <c r="L103" s="171"/>
    </row>
    <row r="104" spans="1:47" s="12" customFormat="1" ht="19.899999999999999" customHeight="1">
      <c r="B104" s="171"/>
      <c r="D104" s="172" t="s">
        <v>1119</v>
      </c>
      <c r="E104" s="173"/>
      <c r="F104" s="173"/>
      <c r="G104" s="173"/>
      <c r="H104" s="173"/>
      <c r="I104" s="173"/>
      <c r="J104" s="174">
        <f>J212</f>
        <v>0</v>
      </c>
      <c r="L104" s="171"/>
    </row>
    <row r="105" spans="1:47" s="12" customFormat="1" ht="19.899999999999999" customHeight="1">
      <c r="B105" s="171"/>
      <c r="D105" s="172" t="s">
        <v>628</v>
      </c>
      <c r="E105" s="173"/>
      <c r="F105" s="173"/>
      <c r="G105" s="173"/>
      <c r="H105" s="173"/>
      <c r="I105" s="173"/>
      <c r="J105" s="174">
        <f>J219</f>
        <v>0</v>
      </c>
      <c r="L105" s="171"/>
    </row>
    <row r="106" spans="1:47" s="12" customFormat="1" ht="19.899999999999999" customHeight="1">
      <c r="B106" s="171"/>
      <c r="D106" s="172" t="s">
        <v>1120</v>
      </c>
      <c r="E106" s="173"/>
      <c r="F106" s="173"/>
      <c r="G106" s="173"/>
      <c r="H106" s="173"/>
      <c r="I106" s="173"/>
      <c r="J106" s="174">
        <f>J226</f>
        <v>0</v>
      </c>
      <c r="L106" s="171"/>
    </row>
    <row r="107" spans="1:47" s="9" customFormat="1" ht="24.95" customHeight="1">
      <c r="B107" s="112"/>
      <c r="D107" s="113" t="s">
        <v>632</v>
      </c>
      <c r="E107" s="114"/>
      <c r="F107" s="114"/>
      <c r="G107" s="114"/>
      <c r="H107" s="114"/>
      <c r="I107" s="114"/>
      <c r="J107" s="115">
        <f>J231</f>
        <v>0</v>
      </c>
      <c r="L107" s="112"/>
    </row>
    <row r="108" spans="1:47" s="12" customFormat="1" ht="19.899999999999999" customHeight="1">
      <c r="B108" s="171"/>
      <c r="D108" s="172" t="s">
        <v>1121</v>
      </c>
      <c r="E108" s="173"/>
      <c r="F108" s="173"/>
      <c r="G108" s="173"/>
      <c r="H108" s="173"/>
      <c r="I108" s="173"/>
      <c r="J108" s="174">
        <f>J232</f>
        <v>0</v>
      </c>
      <c r="L108" s="171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6.95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4.95" customHeight="1">
      <c r="A115" s="26"/>
      <c r="B115" s="27"/>
      <c r="C115" s="18" t="s">
        <v>144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6.25" customHeight="1">
      <c r="A118" s="26"/>
      <c r="B118" s="27"/>
      <c r="C118" s="26"/>
      <c r="D118" s="26"/>
      <c r="E118" s="216" t="str">
        <f>E7</f>
        <v>Oprava PZS na přejezdu P2007 v km 3,435 v úseku Děčín hl.n. - Oldřichov</v>
      </c>
      <c r="F118" s="217"/>
      <c r="G118" s="217"/>
      <c r="H118" s="217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132</v>
      </c>
      <c r="L119" s="17"/>
    </row>
    <row r="120" spans="1:31" s="2" customFormat="1" ht="16.5" customHeight="1">
      <c r="A120" s="26"/>
      <c r="B120" s="27"/>
      <c r="C120" s="26"/>
      <c r="D120" s="26"/>
      <c r="E120" s="216" t="s">
        <v>1112</v>
      </c>
      <c r="F120" s="219"/>
      <c r="G120" s="219"/>
      <c r="H120" s="219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134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82" t="str">
        <f>E11</f>
        <v>SO 01-71-01 - Železniční přejezd P2007, úprava plochy</v>
      </c>
      <c r="F122" s="219"/>
      <c r="G122" s="219"/>
      <c r="H122" s="219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18</v>
      </c>
      <c r="D124" s="26"/>
      <c r="E124" s="26"/>
      <c r="F124" s="21" t="str">
        <f>F14</f>
        <v>Horní Oldřichov [625221]</v>
      </c>
      <c r="G124" s="26"/>
      <c r="H124" s="26"/>
      <c r="I124" s="23" t="s">
        <v>20</v>
      </c>
      <c r="J124" s="49" t="str">
        <f>IF(J14="","",J14)</f>
        <v>22. 11. 2021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5.7" customHeight="1">
      <c r="A126" s="26"/>
      <c r="B126" s="27"/>
      <c r="C126" s="23" t="s">
        <v>22</v>
      </c>
      <c r="D126" s="26"/>
      <c r="E126" s="26"/>
      <c r="F126" s="21" t="str">
        <f>E17</f>
        <v>Správa železnic, státní organizace</v>
      </c>
      <c r="G126" s="26"/>
      <c r="H126" s="26"/>
      <c r="I126" s="23" t="s">
        <v>26</v>
      </c>
      <c r="J126" s="24" t="str">
        <f>E23</f>
        <v>VIAMONT Projekt, s.r.o.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5.7" customHeight="1">
      <c r="A127" s="26"/>
      <c r="B127" s="27"/>
      <c r="C127" s="23" t="s">
        <v>25</v>
      </c>
      <c r="D127" s="26"/>
      <c r="E127" s="26"/>
      <c r="F127" s="21" t="str">
        <f>IF(E20="","",E20)</f>
        <v xml:space="preserve"> </v>
      </c>
      <c r="G127" s="26"/>
      <c r="H127" s="26"/>
      <c r="I127" s="23" t="s">
        <v>28</v>
      </c>
      <c r="J127" s="24" t="str">
        <f>E26</f>
        <v>VIAMONT Projekt, s.r.o.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0" customFormat="1" ht="29.25" customHeight="1">
      <c r="A129" s="116"/>
      <c r="B129" s="117"/>
      <c r="C129" s="118" t="s">
        <v>145</v>
      </c>
      <c r="D129" s="119" t="s">
        <v>55</v>
      </c>
      <c r="E129" s="119" t="s">
        <v>51</v>
      </c>
      <c r="F129" s="119" t="s">
        <v>52</v>
      </c>
      <c r="G129" s="119" t="s">
        <v>146</v>
      </c>
      <c r="H129" s="119" t="s">
        <v>147</v>
      </c>
      <c r="I129" s="119" t="s">
        <v>148</v>
      </c>
      <c r="J129" s="120" t="s">
        <v>140</v>
      </c>
      <c r="K129" s="121" t="s">
        <v>149</v>
      </c>
      <c r="L129" s="122"/>
      <c r="M129" s="56" t="s">
        <v>1</v>
      </c>
      <c r="N129" s="57" t="s">
        <v>34</v>
      </c>
      <c r="O129" s="57" t="s">
        <v>150</v>
      </c>
      <c r="P129" s="57" t="s">
        <v>151</v>
      </c>
      <c r="Q129" s="57" t="s">
        <v>152</v>
      </c>
      <c r="R129" s="57" t="s">
        <v>153</v>
      </c>
      <c r="S129" s="57" t="s">
        <v>154</v>
      </c>
      <c r="T129" s="58" t="s">
        <v>155</v>
      </c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</row>
    <row r="130" spans="1:65" s="2" customFormat="1" ht="22.9" customHeight="1">
      <c r="A130" s="26"/>
      <c r="B130" s="27"/>
      <c r="C130" s="63" t="s">
        <v>156</v>
      </c>
      <c r="D130" s="26"/>
      <c r="E130" s="26"/>
      <c r="F130" s="26"/>
      <c r="G130" s="26"/>
      <c r="H130" s="26"/>
      <c r="I130" s="26"/>
      <c r="J130" s="123">
        <f>BK130</f>
        <v>0</v>
      </c>
      <c r="K130" s="26"/>
      <c r="L130" s="27"/>
      <c r="M130" s="59"/>
      <c r="N130" s="50"/>
      <c r="O130" s="60"/>
      <c r="P130" s="124">
        <f>P131+P231</f>
        <v>394.13100000000003</v>
      </c>
      <c r="Q130" s="60"/>
      <c r="R130" s="124">
        <f>R131+R231</f>
        <v>27.466091077599998</v>
      </c>
      <c r="S130" s="60"/>
      <c r="T130" s="125">
        <f>T131+T231</f>
        <v>1.0206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69</v>
      </c>
      <c r="AU130" s="14" t="s">
        <v>142</v>
      </c>
      <c r="BK130" s="126">
        <f>BK131+BK231</f>
        <v>0</v>
      </c>
    </row>
    <row r="131" spans="1:65" s="11" customFormat="1" ht="25.9" customHeight="1">
      <c r="B131" s="127"/>
      <c r="D131" s="128" t="s">
        <v>69</v>
      </c>
      <c r="E131" s="129" t="s">
        <v>634</v>
      </c>
      <c r="F131" s="129" t="s">
        <v>635</v>
      </c>
      <c r="J131" s="130">
        <f>BK131</f>
        <v>0</v>
      </c>
      <c r="L131" s="127"/>
      <c r="M131" s="131"/>
      <c r="N131" s="132"/>
      <c r="O131" s="132"/>
      <c r="P131" s="133">
        <f>P132+P173+P194+P203+P212+P219+P226</f>
        <v>391.07100000000003</v>
      </c>
      <c r="Q131" s="132"/>
      <c r="R131" s="133">
        <f>R132+R173+R194+R203+R212+R219+R226</f>
        <v>27.454291077599997</v>
      </c>
      <c r="S131" s="132"/>
      <c r="T131" s="134">
        <f>T132+T173+T194+T203+T212+T219+T226</f>
        <v>1.0206</v>
      </c>
      <c r="AR131" s="128" t="s">
        <v>77</v>
      </c>
      <c r="AT131" s="135" t="s">
        <v>69</v>
      </c>
      <c r="AU131" s="135" t="s">
        <v>70</v>
      </c>
      <c r="AY131" s="128" t="s">
        <v>159</v>
      </c>
      <c r="BK131" s="136">
        <f>BK132+BK173+BK194+BK203+BK212+BK219+BK226</f>
        <v>0</v>
      </c>
    </row>
    <row r="132" spans="1:65" s="11" customFormat="1" ht="22.9" customHeight="1">
      <c r="B132" s="127"/>
      <c r="D132" s="128" t="s">
        <v>69</v>
      </c>
      <c r="E132" s="175" t="s">
        <v>77</v>
      </c>
      <c r="F132" s="175" t="s">
        <v>636</v>
      </c>
      <c r="J132" s="176">
        <f>BK132</f>
        <v>0</v>
      </c>
      <c r="L132" s="127"/>
      <c r="M132" s="131"/>
      <c r="N132" s="132"/>
      <c r="O132" s="132"/>
      <c r="P132" s="133">
        <f>SUM(P133:P172)</f>
        <v>281.38556800000003</v>
      </c>
      <c r="Q132" s="132"/>
      <c r="R132" s="133">
        <f>SUM(R133:R172)</f>
        <v>4.13304136</v>
      </c>
      <c r="S132" s="132"/>
      <c r="T132" s="134">
        <f>SUM(T133:T172)</f>
        <v>0</v>
      </c>
      <c r="AR132" s="128" t="s">
        <v>77</v>
      </c>
      <c r="AT132" s="135" t="s">
        <v>69</v>
      </c>
      <c r="AU132" s="135" t="s">
        <v>77</v>
      </c>
      <c r="AY132" s="128" t="s">
        <v>159</v>
      </c>
      <c r="BK132" s="136">
        <f>SUM(BK133:BK172)</f>
        <v>0</v>
      </c>
    </row>
    <row r="133" spans="1:65" s="2" customFormat="1" ht="21.75" customHeight="1">
      <c r="A133" s="26"/>
      <c r="B133" s="137"/>
      <c r="C133" s="157" t="s">
        <v>77</v>
      </c>
      <c r="D133" s="157" t="s">
        <v>186</v>
      </c>
      <c r="E133" s="158" t="s">
        <v>1122</v>
      </c>
      <c r="F133" s="159" t="s">
        <v>1123</v>
      </c>
      <c r="G133" s="160" t="s">
        <v>163</v>
      </c>
      <c r="H133" s="161">
        <v>10</v>
      </c>
      <c r="I133" s="162">
        <v>0</v>
      </c>
      <c r="J133" s="162">
        <f>ROUND(I133*H133,2)</f>
        <v>0</v>
      </c>
      <c r="K133" s="163"/>
      <c r="L133" s="27"/>
      <c r="M133" s="164" t="s">
        <v>1</v>
      </c>
      <c r="N133" s="165" t="s">
        <v>35</v>
      </c>
      <c r="O133" s="148">
        <v>0.29499999999999998</v>
      </c>
      <c r="P133" s="148">
        <f>O133*H133</f>
        <v>2.9499999999999997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91</v>
      </c>
      <c r="AT133" s="150" t="s">
        <v>186</v>
      </c>
      <c r="AU133" s="150" t="s">
        <v>79</v>
      </c>
      <c r="AY133" s="14" t="s">
        <v>159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91</v>
      </c>
      <c r="BM133" s="150" t="s">
        <v>1124</v>
      </c>
    </row>
    <row r="134" spans="1:65" s="2" customFormat="1" ht="29.25">
      <c r="A134" s="26"/>
      <c r="B134" s="27"/>
      <c r="C134" s="26"/>
      <c r="D134" s="152" t="s">
        <v>166</v>
      </c>
      <c r="E134" s="26"/>
      <c r="F134" s="153" t="s">
        <v>1125</v>
      </c>
      <c r="G134" s="26"/>
      <c r="H134" s="26"/>
      <c r="I134" s="26"/>
      <c r="J134" s="26"/>
      <c r="K134" s="26"/>
      <c r="L134" s="27"/>
      <c r="M134" s="154"/>
      <c r="N134" s="155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166</v>
      </c>
      <c r="AU134" s="14" t="s">
        <v>79</v>
      </c>
    </row>
    <row r="135" spans="1:65" s="2" customFormat="1" ht="37.9" customHeight="1">
      <c r="A135" s="26"/>
      <c r="B135" s="137"/>
      <c r="C135" s="157" t="s">
        <v>79</v>
      </c>
      <c r="D135" s="157" t="s">
        <v>186</v>
      </c>
      <c r="E135" s="158" t="s">
        <v>1126</v>
      </c>
      <c r="F135" s="159" t="s">
        <v>1127</v>
      </c>
      <c r="G135" s="160" t="s">
        <v>974</v>
      </c>
      <c r="H135" s="161">
        <v>106.54</v>
      </c>
      <c r="I135" s="162">
        <v>0</v>
      </c>
      <c r="J135" s="162">
        <f>ROUND(I135*H135,2)</f>
        <v>0</v>
      </c>
      <c r="K135" s="163"/>
      <c r="L135" s="27"/>
      <c r="M135" s="164" t="s">
        <v>1</v>
      </c>
      <c r="N135" s="165" t="s">
        <v>35</v>
      </c>
      <c r="O135" s="148">
        <v>0.17199999999999999</v>
      </c>
      <c r="P135" s="148">
        <f>O135*H135</f>
        <v>18.32488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91</v>
      </c>
      <c r="AT135" s="150" t="s">
        <v>186</v>
      </c>
      <c r="AU135" s="150" t="s">
        <v>79</v>
      </c>
      <c r="AY135" s="14" t="s">
        <v>159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91</v>
      </c>
      <c r="BM135" s="150" t="s">
        <v>1128</v>
      </c>
    </row>
    <row r="136" spans="1:65" s="2" customFormat="1" ht="29.25">
      <c r="A136" s="26"/>
      <c r="B136" s="27"/>
      <c r="C136" s="26"/>
      <c r="D136" s="152" t="s">
        <v>166</v>
      </c>
      <c r="E136" s="26"/>
      <c r="F136" s="153" t="s">
        <v>1129</v>
      </c>
      <c r="G136" s="26"/>
      <c r="H136" s="26"/>
      <c r="I136" s="26"/>
      <c r="J136" s="26"/>
      <c r="K136" s="26"/>
      <c r="L136" s="27"/>
      <c r="M136" s="154"/>
      <c r="N136" s="155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166</v>
      </c>
      <c r="AU136" s="14" t="s">
        <v>79</v>
      </c>
    </row>
    <row r="137" spans="1:65" s="2" customFormat="1" ht="24.2" customHeight="1">
      <c r="A137" s="26"/>
      <c r="B137" s="137"/>
      <c r="C137" s="157" t="s">
        <v>86</v>
      </c>
      <c r="D137" s="157" t="s">
        <v>186</v>
      </c>
      <c r="E137" s="158" t="s">
        <v>1130</v>
      </c>
      <c r="F137" s="159" t="s">
        <v>1131</v>
      </c>
      <c r="G137" s="160" t="s">
        <v>639</v>
      </c>
      <c r="H137" s="161">
        <v>5.4029999999999996</v>
      </c>
      <c r="I137" s="162">
        <v>0</v>
      </c>
      <c r="J137" s="162">
        <f>ROUND(I137*H137,2)</f>
        <v>0</v>
      </c>
      <c r="K137" s="163"/>
      <c r="L137" s="27"/>
      <c r="M137" s="164" t="s">
        <v>1</v>
      </c>
      <c r="N137" s="165" t="s">
        <v>35</v>
      </c>
      <c r="O137" s="148">
        <v>4.1390000000000002</v>
      </c>
      <c r="P137" s="148">
        <f>O137*H137</f>
        <v>22.363016999999999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91</v>
      </c>
      <c r="AT137" s="150" t="s">
        <v>186</v>
      </c>
      <c r="AU137" s="150" t="s">
        <v>79</v>
      </c>
      <c r="AY137" s="14" t="s">
        <v>159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91</v>
      </c>
      <c r="BM137" s="150" t="s">
        <v>1132</v>
      </c>
    </row>
    <row r="138" spans="1:65" s="2" customFormat="1" ht="19.5">
      <c r="A138" s="26"/>
      <c r="B138" s="27"/>
      <c r="C138" s="26"/>
      <c r="D138" s="152" t="s">
        <v>166</v>
      </c>
      <c r="E138" s="26"/>
      <c r="F138" s="153" t="s">
        <v>1133</v>
      </c>
      <c r="G138" s="26"/>
      <c r="H138" s="26"/>
      <c r="I138" s="26"/>
      <c r="J138" s="26"/>
      <c r="K138" s="26"/>
      <c r="L138" s="27"/>
      <c r="M138" s="154"/>
      <c r="N138" s="155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166</v>
      </c>
      <c r="AU138" s="14" t="s">
        <v>79</v>
      </c>
    </row>
    <row r="139" spans="1:65" s="2" customFormat="1" ht="33" customHeight="1">
      <c r="A139" s="26"/>
      <c r="B139" s="137"/>
      <c r="C139" s="157" t="s">
        <v>91</v>
      </c>
      <c r="D139" s="157" t="s">
        <v>186</v>
      </c>
      <c r="E139" s="158" t="s">
        <v>1134</v>
      </c>
      <c r="F139" s="159" t="s">
        <v>1135</v>
      </c>
      <c r="G139" s="160" t="s">
        <v>639</v>
      </c>
      <c r="H139" s="161">
        <v>83.503</v>
      </c>
      <c r="I139" s="162">
        <v>0</v>
      </c>
      <c r="J139" s="162">
        <f>ROUND(I139*H139,2)</f>
        <v>0</v>
      </c>
      <c r="K139" s="163"/>
      <c r="L139" s="27"/>
      <c r="M139" s="164" t="s">
        <v>1</v>
      </c>
      <c r="N139" s="165" t="s">
        <v>35</v>
      </c>
      <c r="O139" s="148">
        <v>0.46400000000000002</v>
      </c>
      <c r="P139" s="148">
        <f>O139*H139</f>
        <v>38.745392000000002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91</v>
      </c>
      <c r="AT139" s="150" t="s">
        <v>186</v>
      </c>
      <c r="AU139" s="150" t="s">
        <v>79</v>
      </c>
      <c r="AY139" s="14" t="s">
        <v>159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91</v>
      </c>
      <c r="BM139" s="150" t="s">
        <v>1136</v>
      </c>
    </row>
    <row r="140" spans="1:65" s="2" customFormat="1" ht="19.5">
      <c r="A140" s="26"/>
      <c r="B140" s="27"/>
      <c r="C140" s="26"/>
      <c r="D140" s="152" t="s">
        <v>166</v>
      </c>
      <c r="E140" s="26"/>
      <c r="F140" s="153" t="s">
        <v>1137</v>
      </c>
      <c r="G140" s="26"/>
      <c r="H140" s="26"/>
      <c r="I140" s="26"/>
      <c r="J140" s="26"/>
      <c r="K140" s="26"/>
      <c r="L140" s="27"/>
      <c r="M140" s="154"/>
      <c r="N140" s="15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166</v>
      </c>
      <c r="AU140" s="14" t="s">
        <v>79</v>
      </c>
    </row>
    <row r="141" spans="1:65" s="2" customFormat="1" ht="24.2" customHeight="1">
      <c r="A141" s="26"/>
      <c r="B141" s="137"/>
      <c r="C141" s="157" t="s">
        <v>180</v>
      </c>
      <c r="D141" s="157" t="s">
        <v>186</v>
      </c>
      <c r="E141" s="158" t="s">
        <v>1011</v>
      </c>
      <c r="F141" s="159" t="s">
        <v>1138</v>
      </c>
      <c r="G141" s="160" t="s">
        <v>639</v>
      </c>
      <c r="H141" s="161">
        <v>1.3240000000000001</v>
      </c>
      <c r="I141" s="162">
        <v>0</v>
      </c>
      <c r="J141" s="162">
        <f>ROUND(I141*H141,2)</f>
        <v>0</v>
      </c>
      <c r="K141" s="163"/>
      <c r="L141" s="27"/>
      <c r="M141" s="164" t="s">
        <v>1</v>
      </c>
      <c r="N141" s="165" t="s">
        <v>35</v>
      </c>
      <c r="O141" s="148">
        <v>4.9329999999999998</v>
      </c>
      <c r="P141" s="148">
        <f>O141*H141</f>
        <v>6.5312920000000005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91</v>
      </c>
      <c r="AT141" s="150" t="s">
        <v>186</v>
      </c>
      <c r="AU141" s="150" t="s">
        <v>79</v>
      </c>
      <c r="AY141" s="14" t="s">
        <v>159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91</v>
      </c>
      <c r="BM141" s="150" t="s">
        <v>1139</v>
      </c>
    </row>
    <row r="142" spans="1:65" s="2" customFormat="1" ht="29.25">
      <c r="A142" s="26"/>
      <c r="B142" s="27"/>
      <c r="C142" s="26"/>
      <c r="D142" s="152" t="s">
        <v>166</v>
      </c>
      <c r="E142" s="26"/>
      <c r="F142" s="153" t="s">
        <v>1140</v>
      </c>
      <c r="G142" s="26"/>
      <c r="H142" s="26"/>
      <c r="I142" s="26"/>
      <c r="J142" s="26"/>
      <c r="K142" s="26"/>
      <c r="L142" s="27"/>
      <c r="M142" s="154"/>
      <c r="N142" s="155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166</v>
      </c>
      <c r="AU142" s="14" t="s">
        <v>79</v>
      </c>
    </row>
    <row r="143" spans="1:65" s="2" customFormat="1" ht="24.2" customHeight="1">
      <c r="A143" s="26"/>
      <c r="B143" s="137"/>
      <c r="C143" s="157" t="s">
        <v>185</v>
      </c>
      <c r="D143" s="157" t="s">
        <v>186</v>
      </c>
      <c r="E143" s="158" t="s">
        <v>1141</v>
      </c>
      <c r="F143" s="159" t="s">
        <v>1142</v>
      </c>
      <c r="G143" s="160" t="s">
        <v>639</v>
      </c>
      <c r="H143" s="161">
        <v>5.76</v>
      </c>
      <c r="I143" s="162">
        <v>0</v>
      </c>
      <c r="J143" s="162">
        <f>ROUND(I143*H143,2)</f>
        <v>0</v>
      </c>
      <c r="K143" s="163"/>
      <c r="L143" s="27"/>
      <c r="M143" s="164" t="s">
        <v>1</v>
      </c>
      <c r="N143" s="165" t="s">
        <v>35</v>
      </c>
      <c r="O143" s="148">
        <v>6.1529999999999996</v>
      </c>
      <c r="P143" s="148">
        <f>O143*H143</f>
        <v>35.441279999999999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91</v>
      </c>
      <c r="AT143" s="150" t="s">
        <v>186</v>
      </c>
      <c r="AU143" s="150" t="s">
        <v>79</v>
      </c>
      <c r="AY143" s="14" t="s">
        <v>159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77</v>
      </c>
      <c r="BK143" s="151">
        <f>ROUND(I143*H143,2)</f>
        <v>0</v>
      </c>
      <c r="BL143" s="14" t="s">
        <v>91</v>
      </c>
      <c r="BM143" s="150" t="s">
        <v>1143</v>
      </c>
    </row>
    <row r="144" spans="1:65" s="2" customFormat="1" ht="29.25">
      <c r="A144" s="26"/>
      <c r="B144" s="27"/>
      <c r="C144" s="26"/>
      <c r="D144" s="152" t="s">
        <v>166</v>
      </c>
      <c r="E144" s="26"/>
      <c r="F144" s="153" t="s">
        <v>1144</v>
      </c>
      <c r="G144" s="26"/>
      <c r="H144" s="26"/>
      <c r="I144" s="26"/>
      <c r="J144" s="26"/>
      <c r="K144" s="26"/>
      <c r="L144" s="27"/>
      <c r="M144" s="154"/>
      <c r="N144" s="155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166</v>
      </c>
      <c r="AU144" s="14" t="s">
        <v>79</v>
      </c>
    </row>
    <row r="145" spans="1:65" s="2" customFormat="1" ht="24.2" customHeight="1">
      <c r="A145" s="26"/>
      <c r="B145" s="137"/>
      <c r="C145" s="157" t="s">
        <v>191</v>
      </c>
      <c r="D145" s="157" t="s">
        <v>186</v>
      </c>
      <c r="E145" s="158" t="s">
        <v>1145</v>
      </c>
      <c r="F145" s="159" t="s">
        <v>1146</v>
      </c>
      <c r="G145" s="160" t="s">
        <v>974</v>
      </c>
      <c r="H145" s="161">
        <v>91.602000000000004</v>
      </c>
      <c r="I145" s="162">
        <v>0</v>
      </c>
      <c r="J145" s="162">
        <f>ROUND(I145*H145,2)</f>
        <v>0</v>
      </c>
      <c r="K145" s="163"/>
      <c r="L145" s="27"/>
      <c r="M145" s="164" t="s">
        <v>1</v>
      </c>
      <c r="N145" s="165" t="s">
        <v>35</v>
      </c>
      <c r="O145" s="148">
        <v>0.24</v>
      </c>
      <c r="P145" s="148">
        <f>O145*H145</f>
        <v>21.984480000000001</v>
      </c>
      <c r="Q145" s="148">
        <v>2.0000000000000001E-4</v>
      </c>
      <c r="R145" s="148">
        <f>Q145*H145</f>
        <v>1.8320400000000001E-2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91</v>
      </c>
      <c r="AT145" s="150" t="s">
        <v>186</v>
      </c>
      <c r="AU145" s="150" t="s">
        <v>79</v>
      </c>
      <c r="AY145" s="14" t="s">
        <v>159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91</v>
      </c>
      <c r="BM145" s="150" t="s">
        <v>1147</v>
      </c>
    </row>
    <row r="146" spans="1:65" s="2" customFormat="1" ht="19.5">
      <c r="A146" s="26"/>
      <c r="B146" s="27"/>
      <c r="C146" s="26"/>
      <c r="D146" s="152" t="s">
        <v>166</v>
      </c>
      <c r="E146" s="26"/>
      <c r="F146" s="153" t="s">
        <v>1148</v>
      </c>
      <c r="G146" s="26"/>
      <c r="H146" s="26"/>
      <c r="I146" s="26"/>
      <c r="J146" s="26"/>
      <c r="K146" s="26"/>
      <c r="L146" s="27"/>
      <c r="M146" s="154"/>
      <c r="N146" s="155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166</v>
      </c>
      <c r="AU146" s="14" t="s">
        <v>79</v>
      </c>
    </row>
    <row r="147" spans="1:65" s="2" customFormat="1" ht="16.5" customHeight="1">
      <c r="A147" s="26"/>
      <c r="B147" s="137"/>
      <c r="C147" s="138" t="s">
        <v>195</v>
      </c>
      <c r="D147" s="138" t="s">
        <v>160</v>
      </c>
      <c r="E147" s="139" t="s">
        <v>1149</v>
      </c>
      <c r="F147" s="140" t="s">
        <v>1150</v>
      </c>
      <c r="G147" s="141" t="s">
        <v>974</v>
      </c>
      <c r="H147" s="142">
        <v>108.503</v>
      </c>
      <c r="I147" s="143">
        <v>0</v>
      </c>
      <c r="J147" s="143">
        <f>ROUND(I147*H147,2)</f>
        <v>0</v>
      </c>
      <c r="K147" s="144"/>
      <c r="L147" s="145"/>
      <c r="M147" s="146" t="s">
        <v>1</v>
      </c>
      <c r="N147" s="147" t="s">
        <v>35</v>
      </c>
      <c r="O147" s="148">
        <v>0</v>
      </c>
      <c r="P147" s="148">
        <f>O147*H147</f>
        <v>0</v>
      </c>
      <c r="Q147" s="148">
        <v>3.2000000000000003E-4</v>
      </c>
      <c r="R147" s="148">
        <f>Q147*H147</f>
        <v>3.4720960000000002E-2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195</v>
      </c>
      <c r="AT147" s="150" t="s">
        <v>160</v>
      </c>
      <c r="AU147" s="150" t="s">
        <v>79</v>
      </c>
      <c r="AY147" s="14" t="s">
        <v>159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0</v>
      </c>
      <c r="BL147" s="14" t="s">
        <v>91</v>
      </c>
      <c r="BM147" s="150" t="s">
        <v>1151</v>
      </c>
    </row>
    <row r="148" spans="1:65" s="2" customFormat="1" ht="11.25">
      <c r="A148" s="26"/>
      <c r="B148" s="27"/>
      <c r="C148" s="26"/>
      <c r="D148" s="152" t="s">
        <v>166</v>
      </c>
      <c r="E148" s="26"/>
      <c r="F148" s="153" t="s">
        <v>1150</v>
      </c>
      <c r="G148" s="26"/>
      <c r="H148" s="26"/>
      <c r="I148" s="26"/>
      <c r="J148" s="26"/>
      <c r="K148" s="26"/>
      <c r="L148" s="27"/>
      <c r="M148" s="154"/>
      <c r="N148" s="155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166</v>
      </c>
      <c r="AU148" s="14" t="s">
        <v>79</v>
      </c>
    </row>
    <row r="149" spans="1:65" s="2" customFormat="1" ht="37.9" customHeight="1">
      <c r="A149" s="26"/>
      <c r="B149" s="137"/>
      <c r="C149" s="157" t="s">
        <v>199</v>
      </c>
      <c r="D149" s="157" t="s">
        <v>186</v>
      </c>
      <c r="E149" s="158" t="s">
        <v>1152</v>
      </c>
      <c r="F149" s="159" t="s">
        <v>1153</v>
      </c>
      <c r="G149" s="160" t="s">
        <v>639</v>
      </c>
      <c r="H149" s="161">
        <v>12.487</v>
      </c>
      <c r="I149" s="162">
        <v>0</v>
      </c>
      <c r="J149" s="162">
        <f>ROUND(I149*H149,2)</f>
        <v>0</v>
      </c>
      <c r="K149" s="163"/>
      <c r="L149" s="27"/>
      <c r="M149" s="164" t="s">
        <v>1</v>
      </c>
      <c r="N149" s="165" t="s">
        <v>35</v>
      </c>
      <c r="O149" s="148">
        <v>0.40699999999999997</v>
      </c>
      <c r="P149" s="148">
        <f>O149*H149</f>
        <v>5.0822089999999998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91</v>
      </c>
      <c r="AT149" s="150" t="s">
        <v>186</v>
      </c>
      <c r="AU149" s="150" t="s">
        <v>79</v>
      </c>
      <c r="AY149" s="14" t="s">
        <v>159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4" t="s">
        <v>77</v>
      </c>
      <c r="BK149" s="151">
        <f>ROUND(I149*H149,2)</f>
        <v>0</v>
      </c>
      <c r="BL149" s="14" t="s">
        <v>91</v>
      </c>
      <c r="BM149" s="150" t="s">
        <v>1154</v>
      </c>
    </row>
    <row r="150" spans="1:65" s="2" customFormat="1" ht="39">
      <c r="A150" s="26"/>
      <c r="B150" s="27"/>
      <c r="C150" s="26"/>
      <c r="D150" s="152" t="s">
        <v>166</v>
      </c>
      <c r="E150" s="26"/>
      <c r="F150" s="153" t="s">
        <v>1155</v>
      </c>
      <c r="G150" s="26"/>
      <c r="H150" s="26"/>
      <c r="I150" s="26"/>
      <c r="J150" s="26"/>
      <c r="K150" s="26"/>
      <c r="L150" s="27"/>
      <c r="M150" s="154"/>
      <c r="N150" s="155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166</v>
      </c>
      <c r="AU150" s="14" t="s">
        <v>79</v>
      </c>
    </row>
    <row r="151" spans="1:65" s="2" customFormat="1" ht="37.9" customHeight="1">
      <c r="A151" s="26"/>
      <c r="B151" s="137"/>
      <c r="C151" s="157" t="s">
        <v>203</v>
      </c>
      <c r="D151" s="157" t="s">
        <v>186</v>
      </c>
      <c r="E151" s="158" t="s">
        <v>1156</v>
      </c>
      <c r="F151" s="159" t="s">
        <v>1157</v>
      </c>
      <c r="G151" s="160" t="s">
        <v>639</v>
      </c>
      <c r="H151" s="161">
        <v>249.74</v>
      </c>
      <c r="I151" s="162">
        <v>0</v>
      </c>
      <c r="J151" s="162">
        <f>ROUND(I151*H151,2)</f>
        <v>0</v>
      </c>
      <c r="K151" s="163"/>
      <c r="L151" s="27"/>
      <c r="M151" s="164" t="s">
        <v>1</v>
      </c>
      <c r="N151" s="165" t="s">
        <v>35</v>
      </c>
      <c r="O151" s="148">
        <v>0.376</v>
      </c>
      <c r="P151" s="148">
        <f>O151*H151</f>
        <v>93.902240000000006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91</v>
      </c>
      <c r="AT151" s="150" t="s">
        <v>186</v>
      </c>
      <c r="AU151" s="150" t="s">
        <v>79</v>
      </c>
      <c r="AY151" s="14" t="s">
        <v>159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77</v>
      </c>
      <c r="BK151" s="151">
        <f>ROUND(I151*H151,2)</f>
        <v>0</v>
      </c>
      <c r="BL151" s="14" t="s">
        <v>91</v>
      </c>
      <c r="BM151" s="150" t="s">
        <v>1158</v>
      </c>
    </row>
    <row r="152" spans="1:65" s="2" customFormat="1" ht="39">
      <c r="A152" s="26"/>
      <c r="B152" s="27"/>
      <c r="C152" s="26"/>
      <c r="D152" s="152" t="s">
        <v>166</v>
      </c>
      <c r="E152" s="26"/>
      <c r="F152" s="153" t="s">
        <v>1159</v>
      </c>
      <c r="G152" s="26"/>
      <c r="H152" s="26"/>
      <c r="I152" s="26"/>
      <c r="J152" s="26"/>
      <c r="K152" s="26"/>
      <c r="L152" s="27"/>
      <c r="M152" s="154"/>
      <c r="N152" s="155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166</v>
      </c>
      <c r="AU152" s="14" t="s">
        <v>79</v>
      </c>
    </row>
    <row r="153" spans="1:65" s="2" customFormat="1" ht="37.9" customHeight="1">
      <c r="A153" s="26"/>
      <c r="B153" s="137"/>
      <c r="C153" s="157" t="s">
        <v>207</v>
      </c>
      <c r="D153" s="157" t="s">
        <v>186</v>
      </c>
      <c r="E153" s="158" t="s">
        <v>1025</v>
      </c>
      <c r="F153" s="159" t="s">
        <v>1026</v>
      </c>
      <c r="G153" s="160" t="s">
        <v>639</v>
      </c>
      <c r="H153" s="161">
        <v>87.953000000000003</v>
      </c>
      <c r="I153" s="162">
        <v>0</v>
      </c>
      <c r="J153" s="162">
        <f>ROUND(I153*H153,2)</f>
        <v>0</v>
      </c>
      <c r="K153" s="163"/>
      <c r="L153" s="27"/>
      <c r="M153" s="164" t="s">
        <v>1</v>
      </c>
      <c r="N153" s="165" t="s">
        <v>35</v>
      </c>
      <c r="O153" s="148">
        <v>8.6999999999999994E-2</v>
      </c>
      <c r="P153" s="148">
        <f>O153*H153</f>
        <v>7.6519110000000001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91</v>
      </c>
      <c r="AT153" s="150" t="s">
        <v>186</v>
      </c>
      <c r="AU153" s="150" t="s">
        <v>79</v>
      </c>
      <c r="AY153" s="14" t="s">
        <v>159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0</v>
      </c>
      <c r="BL153" s="14" t="s">
        <v>91</v>
      </c>
      <c r="BM153" s="150" t="s">
        <v>1160</v>
      </c>
    </row>
    <row r="154" spans="1:65" s="2" customFormat="1" ht="39">
      <c r="A154" s="26"/>
      <c r="B154" s="27"/>
      <c r="C154" s="26"/>
      <c r="D154" s="152" t="s">
        <v>166</v>
      </c>
      <c r="E154" s="26"/>
      <c r="F154" s="153" t="s">
        <v>1028</v>
      </c>
      <c r="G154" s="26"/>
      <c r="H154" s="26"/>
      <c r="I154" s="26"/>
      <c r="J154" s="26"/>
      <c r="K154" s="26"/>
      <c r="L154" s="27"/>
      <c r="M154" s="154"/>
      <c r="N154" s="155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166</v>
      </c>
      <c r="AU154" s="14" t="s">
        <v>79</v>
      </c>
    </row>
    <row r="155" spans="1:65" s="2" customFormat="1" ht="37.9" customHeight="1">
      <c r="A155" s="26"/>
      <c r="B155" s="137"/>
      <c r="C155" s="157" t="s">
        <v>211</v>
      </c>
      <c r="D155" s="157" t="s">
        <v>186</v>
      </c>
      <c r="E155" s="158" t="s">
        <v>1029</v>
      </c>
      <c r="F155" s="159" t="s">
        <v>1030</v>
      </c>
      <c r="G155" s="160" t="s">
        <v>639</v>
      </c>
      <c r="H155" s="161">
        <v>439.76499999999999</v>
      </c>
      <c r="I155" s="162">
        <v>0</v>
      </c>
      <c r="J155" s="162">
        <f>ROUND(I155*H155,2)</f>
        <v>0</v>
      </c>
      <c r="K155" s="163"/>
      <c r="L155" s="27"/>
      <c r="M155" s="164" t="s">
        <v>1</v>
      </c>
      <c r="N155" s="165" t="s">
        <v>35</v>
      </c>
      <c r="O155" s="148">
        <v>5.0000000000000001E-3</v>
      </c>
      <c r="P155" s="148">
        <f>O155*H155</f>
        <v>2.1988249999999998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91</v>
      </c>
      <c r="AT155" s="150" t="s">
        <v>186</v>
      </c>
      <c r="AU155" s="150" t="s">
        <v>79</v>
      </c>
      <c r="AY155" s="14" t="s">
        <v>159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77</v>
      </c>
      <c r="BK155" s="151">
        <f>ROUND(I155*H155,2)</f>
        <v>0</v>
      </c>
      <c r="BL155" s="14" t="s">
        <v>91</v>
      </c>
      <c r="BM155" s="150" t="s">
        <v>1161</v>
      </c>
    </row>
    <row r="156" spans="1:65" s="2" customFormat="1" ht="48.75">
      <c r="A156" s="26"/>
      <c r="B156" s="27"/>
      <c r="C156" s="26"/>
      <c r="D156" s="152" t="s">
        <v>166</v>
      </c>
      <c r="E156" s="26"/>
      <c r="F156" s="153" t="s">
        <v>1032</v>
      </c>
      <c r="G156" s="26"/>
      <c r="H156" s="26"/>
      <c r="I156" s="26"/>
      <c r="J156" s="26"/>
      <c r="K156" s="26"/>
      <c r="L156" s="27"/>
      <c r="M156" s="154"/>
      <c r="N156" s="155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166</v>
      </c>
      <c r="AU156" s="14" t="s">
        <v>79</v>
      </c>
    </row>
    <row r="157" spans="1:65" s="2" customFormat="1" ht="24.2" customHeight="1">
      <c r="A157" s="26"/>
      <c r="B157" s="137"/>
      <c r="C157" s="157" t="s">
        <v>215</v>
      </c>
      <c r="D157" s="157" t="s">
        <v>186</v>
      </c>
      <c r="E157" s="158" t="s">
        <v>1162</v>
      </c>
      <c r="F157" s="159" t="s">
        <v>1163</v>
      </c>
      <c r="G157" s="160" t="s">
        <v>639</v>
      </c>
      <c r="H157" s="161">
        <v>12.487</v>
      </c>
      <c r="I157" s="162">
        <v>0</v>
      </c>
      <c r="J157" s="162">
        <f>ROUND(I157*H157,2)</f>
        <v>0</v>
      </c>
      <c r="K157" s="163"/>
      <c r="L157" s="27"/>
      <c r="M157" s="164" t="s">
        <v>1</v>
      </c>
      <c r="N157" s="165" t="s">
        <v>35</v>
      </c>
      <c r="O157" s="148">
        <v>1.073</v>
      </c>
      <c r="P157" s="148">
        <f>O157*H157</f>
        <v>13.398550999999999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91</v>
      </c>
      <c r="AT157" s="150" t="s">
        <v>186</v>
      </c>
      <c r="AU157" s="150" t="s">
        <v>79</v>
      </c>
      <c r="AY157" s="14" t="s">
        <v>159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77</v>
      </c>
      <c r="BK157" s="151">
        <f>ROUND(I157*H157,2)</f>
        <v>0</v>
      </c>
      <c r="BL157" s="14" t="s">
        <v>91</v>
      </c>
      <c r="BM157" s="150" t="s">
        <v>1164</v>
      </c>
    </row>
    <row r="158" spans="1:65" s="2" customFormat="1" ht="29.25">
      <c r="A158" s="26"/>
      <c r="B158" s="27"/>
      <c r="C158" s="26"/>
      <c r="D158" s="152" t="s">
        <v>166</v>
      </c>
      <c r="E158" s="26"/>
      <c r="F158" s="153" t="s">
        <v>1165</v>
      </c>
      <c r="G158" s="26"/>
      <c r="H158" s="26"/>
      <c r="I158" s="26"/>
      <c r="J158" s="26"/>
      <c r="K158" s="26"/>
      <c r="L158" s="27"/>
      <c r="M158" s="154"/>
      <c r="N158" s="155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166</v>
      </c>
      <c r="AU158" s="14" t="s">
        <v>79</v>
      </c>
    </row>
    <row r="159" spans="1:65" s="2" customFormat="1" ht="24.2" customHeight="1">
      <c r="A159" s="26"/>
      <c r="B159" s="137"/>
      <c r="C159" s="157" t="s">
        <v>219</v>
      </c>
      <c r="D159" s="157" t="s">
        <v>186</v>
      </c>
      <c r="E159" s="158" t="s">
        <v>1166</v>
      </c>
      <c r="F159" s="159" t="s">
        <v>1062</v>
      </c>
      <c r="G159" s="160" t="s">
        <v>653</v>
      </c>
      <c r="H159" s="161">
        <v>140.72499999999999</v>
      </c>
      <c r="I159" s="162">
        <v>0</v>
      </c>
      <c r="J159" s="162">
        <f>ROUND(I159*H159,2)</f>
        <v>0</v>
      </c>
      <c r="K159" s="163"/>
      <c r="L159" s="27"/>
      <c r="M159" s="164" t="s">
        <v>1</v>
      </c>
      <c r="N159" s="165" t="s">
        <v>35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91</v>
      </c>
      <c r="AT159" s="150" t="s">
        <v>186</v>
      </c>
      <c r="AU159" s="150" t="s">
        <v>79</v>
      </c>
      <c r="AY159" s="14" t="s">
        <v>159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4" t="s">
        <v>77</v>
      </c>
      <c r="BK159" s="151">
        <f>ROUND(I159*H159,2)</f>
        <v>0</v>
      </c>
      <c r="BL159" s="14" t="s">
        <v>91</v>
      </c>
      <c r="BM159" s="150" t="s">
        <v>1167</v>
      </c>
    </row>
    <row r="160" spans="1:65" s="2" customFormat="1" ht="29.25">
      <c r="A160" s="26"/>
      <c r="B160" s="27"/>
      <c r="C160" s="26"/>
      <c r="D160" s="152" t="s">
        <v>166</v>
      </c>
      <c r="E160" s="26"/>
      <c r="F160" s="153" t="s">
        <v>1064</v>
      </c>
      <c r="G160" s="26"/>
      <c r="H160" s="26"/>
      <c r="I160" s="26"/>
      <c r="J160" s="26"/>
      <c r="K160" s="26"/>
      <c r="L160" s="27"/>
      <c r="M160" s="154"/>
      <c r="N160" s="155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166</v>
      </c>
      <c r="AU160" s="14" t="s">
        <v>79</v>
      </c>
    </row>
    <row r="161" spans="1:65" s="2" customFormat="1" ht="16.5" customHeight="1">
      <c r="A161" s="26"/>
      <c r="B161" s="137"/>
      <c r="C161" s="157" t="s">
        <v>8</v>
      </c>
      <c r="D161" s="157" t="s">
        <v>186</v>
      </c>
      <c r="E161" s="158" t="s">
        <v>1041</v>
      </c>
      <c r="F161" s="159" t="s">
        <v>1042</v>
      </c>
      <c r="G161" s="160" t="s">
        <v>639</v>
      </c>
      <c r="H161" s="161">
        <v>87.953000000000003</v>
      </c>
      <c r="I161" s="162">
        <v>0</v>
      </c>
      <c r="J161" s="162">
        <f>ROUND(I161*H161,2)</f>
        <v>0</v>
      </c>
      <c r="K161" s="163"/>
      <c r="L161" s="27"/>
      <c r="M161" s="164" t="s">
        <v>1</v>
      </c>
      <c r="N161" s="165" t="s">
        <v>35</v>
      </c>
      <c r="O161" s="148">
        <v>8.9999999999999993E-3</v>
      </c>
      <c r="P161" s="148">
        <f>O161*H161</f>
        <v>0.79157699999999998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91</v>
      </c>
      <c r="AT161" s="150" t="s">
        <v>186</v>
      </c>
      <c r="AU161" s="150" t="s">
        <v>79</v>
      </c>
      <c r="AY161" s="14" t="s">
        <v>159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4" t="s">
        <v>77</v>
      </c>
      <c r="BK161" s="151">
        <f>ROUND(I161*H161,2)</f>
        <v>0</v>
      </c>
      <c r="BL161" s="14" t="s">
        <v>91</v>
      </c>
      <c r="BM161" s="150" t="s">
        <v>1168</v>
      </c>
    </row>
    <row r="162" spans="1:65" s="2" customFormat="1" ht="19.5">
      <c r="A162" s="26"/>
      <c r="B162" s="27"/>
      <c r="C162" s="26"/>
      <c r="D162" s="152" t="s">
        <v>166</v>
      </c>
      <c r="E162" s="26"/>
      <c r="F162" s="153" t="s">
        <v>1044</v>
      </c>
      <c r="G162" s="26"/>
      <c r="H162" s="26"/>
      <c r="I162" s="26"/>
      <c r="J162" s="26"/>
      <c r="K162" s="26"/>
      <c r="L162" s="27"/>
      <c r="M162" s="154"/>
      <c r="N162" s="155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166</v>
      </c>
      <c r="AU162" s="14" t="s">
        <v>79</v>
      </c>
    </row>
    <row r="163" spans="1:65" s="2" customFormat="1" ht="24.2" customHeight="1">
      <c r="A163" s="26"/>
      <c r="B163" s="137"/>
      <c r="C163" s="157" t="s">
        <v>226</v>
      </c>
      <c r="D163" s="157" t="s">
        <v>186</v>
      </c>
      <c r="E163" s="158" t="s">
        <v>637</v>
      </c>
      <c r="F163" s="159" t="s">
        <v>638</v>
      </c>
      <c r="G163" s="160" t="s">
        <v>639</v>
      </c>
      <c r="H163" s="161">
        <v>2.484</v>
      </c>
      <c r="I163" s="162">
        <v>0</v>
      </c>
      <c r="J163" s="162">
        <f>ROUND(I163*H163,2)</f>
        <v>0</v>
      </c>
      <c r="K163" s="163"/>
      <c r="L163" s="27"/>
      <c r="M163" s="164" t="s">
        <v>1</v>
      </c>
      <c r="N163" s="165" t="s">
        <v>35</v>
      </c>
      <c r="O163" s="148">
        <v>0.63200000000000001</v>
      </c>
      <c r="P163" s="148">
        <f>O163*H163</f>
        <v>1.569888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91</v>
      </c>
      <c r="AT163" s="150" t="s">
        <v>186</v>
      </c>
      <c r="AU163" s="150" t="s">
        <v>79</v>
      </c>
      <c r="AY163" s="14" t="s">
        <v>159</v>
      </c>
      <c r="BE163" s="151">
        <f>IF(N163="základní",J163,0)</f>
        <v>0</v>
      </c>
      <c r="BF163" s="151">
        <f>IF(N163="snížená",J163,0)</f>
        <v>0</v>
      </c>
      <c r="BG163" s="151">
        <f>IF(N163="zákl. přenesená",J163,0)</f>
        <v>0</v>
      </c>
      <c r="BH163" s="151">
        <f>IF(N163="sníž. přenesená",J163,0)</f>
        <v>0</v>
      </c>
      <c r="BI163" s="151">
        <f>IF(N163="nulová",J163,0)</f>
        <v>0</v>
      </c>
      <c r="BJ163" s="14" t="s">
        <v>77</v>
      </c>
      <c r="BK163" s="151">
        <f>ROUND(I163*H163,2)</f>
        <v>0</v>
      </c>
      <c r="BL163" s="14" t="s">
        <v>91</v>
      </c>
      <c r="BM163" s="150" t="s">
        <v>1169</v>
      </c>
    </row>
    <row r="164" spans="1:65" s="2" customFormat="1" ht="29.25">
      <c r="A164" s="26"/>
      <c r="B164" s="27"/>
      <c r="C164" s="26"/>
      <c r="D164" s="152" t="s">
        <v>166</v>
      </c>
      <c r="E164" s="26"/>
      <c r="F164" s="153" t="s">
        <v>1170</v>
      </c>
      <c r="G164" s="26"/>
      <c r="H164" s="26"/>
      <c r="I164" s="26"/>
      <c r="J164" s="26"/>
      <c r="K164" s="26"/>
      <c r="L164" s="27"/>
      <c r="M164" s="154"/>
      <c r="N164" s="155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166</v>
      </c>
      <c r="AU164" s="14" t="s">
        <v>79</v>
      </c>
    </row>
    <row r="165" spans="1:65" s="2" customFormat="1" ht="21.75" customHeight="1">
      <c r="A165" s="26"/>
      <c r="B165" s="137"/>
      <c r="C165" s="157" t="s">
        <v>230</v>
      </c>
      <c r="D165" s="157" t="s">
        <v>186</v>
      </c>
      <c r="E165" s="158" t="s">
        <v>1171</v>
      </c>
      <c r="F165" s="159" t="s">
        <v>1172</v>
      </c>
      <c r="G165" s="160" t="s">
        <v>639</v>
      </c>
      <c r="H165" s="161">
        <v>2.484</v>
      </c>
      <c r="I165" s="162">
        <v>0</v>
      </c>
      <c r="J165" s="162">
        <f>ROUND(I165*H165,2)</f>
        <v>0</v>
      </c>
      <c r="K165" s="163"/>
      <c r="L165" s="27"/>
      <c r="M165" s="164" t="s">
        <v>1</v>
      </c>
      <c r="N165" s="165" t="s">
        <v>35</v>
      </c>
      <c r="O165" s="148">
        <v>0.85399999999999998</v>
      </c>
      <c r="P165" s="148">
        <f>O165*H165</f>
        <v>2.1213359999999999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91</v>
      </c>
      <c r="AT165" s="150" t="s">
        <v>186</v>
      </c>
      <c r="AU165" s="150" t="s">
        <v>79</v>
      </c>
      <c r="AY165" s="14" t="s">
        <v>159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4" t="s">
        <v>77</v>
      </c>
      <c r="BK165" s="151">
        <f>ROUND(I165*H165,2)</f>
        <v>0</v>
      </c>
      <c r="BL165" s="14" t="s">
        <v>91</v>
      </c>
      <c r="BM165" s="150" t="s">
        <v>1173</v>
      </c>
    </row>
    <row r="166" spans="1:65" s="2" customFormat="1" ht="19.5">
      <c r="A166" s="26"/>
      <c r="B166" s="27"/>
      <c r="C166" s="26"/>
      <c r="D166" s="152" t="s">
        <v>166</v>
      </c>
      <c r="E166" s="26"/>
      <c r="F166" s="153" t="s">
        <v>1174</v>
      </c>
      <c r="G166" s="26"/>
      <c r="H166" s="26"/>
      <c r="I166" s="26"/>
      <c r="J166" s="26"/>
      <c r="K166" s="26"/>
      <c r="L166" s="27"/>
      <c r="M166" s="154"/>
      <c r="N166" s="155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166</v>
      </c>
      <c r="AU166" s="14" t="s">
        <v>79</v>
      </c>
    </row>
    <row r="167" spans="1:65" s="2" customFormat="1" ht="33" customHeight="1">
      <c r="A167" s="26"/>
      <c r="B167" s="137"/>
      <c r="C167" s="157" t="s">
        <v>234</v>
      </c>
      <c r="D167" s="157" t="s">
        <v>186</v>
      </c>
      <c r="E167" s="158" t="s">
        <v>1175</v>
      </c>
      <c r="F167" s="159" t="s">
        <v>1176</v>
      </c>
      <c r="G167" s="160" t="s">
        <v>639</v>
      </c>
      <c r="H167" s="161">
        <v>2.04</v>
      </c>
      <c r="I167" s="162">
        <v>0</v>
      </c>
      <c r="J167" s="162">
        <f>ROUND(I167*H167,2)</f>
        <v>0</v>
      </c>
      <c r="K167" s="163"/>
      <c r="L167" s="27"/>
      <c r="M167" s="164" t="s">
        <v>1</v>
      </c>
      <c r="N167" s="165" t="s">
        <v>35</v>
      </c>
      <c r="O167" s="148">
        <v>2.6909999999999998</v>
      </c>
      <c r="P167" s="148">
        <f>O167*H167</f>
        <v>5.4896399999999996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91</v>
      </c>
      <c r="AT167" s="150" t="s">
        <v>186</v>
      </c>
      <c r="AU167" s="150" t="s">
        <v>79</v>
      </c>
      <c r="AY167" s="14" t="s">
        <v>159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4" t="s">
        <v>77</v>
      </c>
      <c r="BK167" s="151">
        <f>ROUND(I167*H167,2)</f>
        <v>0</v>
      </c>
      <c r="BL167" s="14" t="s">
        <v>91</v>
      </c>
      <c r="BM167" s="150" t="s">
        <v>1177</v>
      </c>
    </row>
    <row r="168" spans="1:65" s="2" customFormat="1" ht="39">
      <c r="A168" s="26"/>
      <c r="B168" s="27"/>
      <c r="C168" s="26"/>
      <c r="D168" s="152" t="s">
        <v>166</v>
      </c>
      <c r="E168" s="26"/>
      <c r="F168" s="153" t="s">
        <v>1178</v>
      </c>
      <c r="G168" s="26"/>
      <c r="H168" s="26"/>
      <c r="I168" s="26"/>
      <c r="J168" s="26"/>
      <c r="K168" s="26"/>
      <c r="L168" s="27"/>
      <c r="M168" s="154"/>
      <c r="N168" s="155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166</v>
      </c>
      <c r="AU168" s="14" t="s">
        <v>79</v>
      </c>
    </row>
    <row r="169" spans="1:65" s="2" customFormat="1" ht="16.5" customHeight="1">
      <c r="A169" s="26"/>
      <c r="B169" s="137"/>
      <c r="C169" s="138" t="s">
        <v>238</v>
      </c>
      <c r="D169" s="138" t="s">
        <v>160</v>
      </c>
      <c r="E169" s="139" t="s">
        <v>1179</v>
      </c>
      <c r="F169" s="140" t="s">
        <v>1180</v>
      </c>
      <c r="G169" s="141" t="s">
        <v>653</v>
      </c>
      <c r="H169" s="142">
        <v>4.08</v>
      </c>
      <c r="I169" s="143">
        <v>0</v>
      </c>
      <c r="J169" s="143">
        <f>ROUND(I169*H169,2)</f>
        <v>0</v>
      </c>
      <c r="K169" s="144"/>
      <c r="L169" s="145"/>
      <c r="M169" s="146" t="s">
        <v>1</v>
      </c>
      <c r="N169" s="147" t="s">
        <v>35</v>
      </c>
      <c r="O169" s="148">
        <v>0</v>
      </c>
      <c r="P169" s="148">
        <f>O169*H169</f>
        <v>0</v>
      </c>
      <c r="Q169" s="148">
        <v>1</v>
      </c>
      <c r="R169" s="148">
        <f>Q169*H169</f>
        <v>4.08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195</v>
      </c>
      <c r="AT169" s="150" t="s">
        <v>160</v>
      </c>
      <c r="AU169" s="150" t="s">
        <v>79</v>
      </c>
      <c r="AY169" s="14" t="s">
        <v>159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4" t="s">
        <v>77</v>
      </c>
      <c r="BK169" s="151">
        <f>ROUND(I169*H169,2)</f>
        <v>0</v>
      </c>
      <c r="BL169" s="14" t="s">
        <v>91</v>
      </c>
      <c r="BM169" s="150" t="s">
        <v>1181</v>
      </c>
    </row>
    <row r="170" spans="1:65" s="2" customFormat="1" ht="11.25">
      <c r="A170" s="26"/>
      <c r="B170" s="27"/>
      <c r="C170" s="26"/>
      <c r="D170" s="152" t="s">
        <v>166</v>
      </c>
      <c r="E170" s="26"/>
      <c r="F170" s="153" t="s">
        <v>1180</v>
      </c>
      <c r="G170" s="26"/>
      <c r="H170" s="26"/>
      <c r="I170" s="26"/>
      <c r="J170" s="26"/>
      <c r="K170" s="26"/>
      <c r="L170" s="27"/>
      <c r="M170" s="154"/>
      <c r="N170" s="155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166</v>
      </c>
      <c r="AU170" s="14" t="s">
        <v>79</v>
      </c>
    </row>
    <row r="171" spans="1:65" s="2" customFormat="1" ht="24.2" customHeight="1">
      <c r="A171" s="26"/>
      <c r="B171" s="137"/>
      <c r="C171" s="157" t="s">
        <v>242</v>
      </c>
      <c r="D171" s="157" t="s">
        <v>186</v>
      </c>
      <c r="E171" s="158" t="s">
        <v>1182</v>
      </c>
      <c r="F171" s="159" t="s">
        <v>1183</v>
      </c>
      <c r="G171" s="160" t="s">
        <v>974</v>
      </c>
      <c r="H171" s="161">
        <v>113.562</v>
      </c>
      <c r="I171" s="162">
        <v>0</v>
      </c>
      <c r="J171" s="162">
        <f>ROUND(I171*H171,2)</f>
        <v>0</v>
      </c>
      <c r="K171" s="163"/>
      <c r="L171" s="27"/>
      <c r="M171" s="164" t="s">
        <v>1</v>
      </c>
      <c r="N171" s="165" t="s">
        <v>35</v>
      </c>
      <c r="O171" s="148">
        <v>2.5000000000000001E-2</v>
      </c>
      <c r="P171" s="148">
        <f>O171*H171</f>
        <v>2.8390500000000003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91</v>
      </c>
      <c r="AT171" s="150" t="s">
        <v>186</v>
      </c>
      <c r="AU171" s="150" t="s">
        <v>79</v>
      </c>
      <c r="AY171" s="14" t="s">
        <v>159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4" t="s">
        <v>77</v>
      </c>
      <c r="BK171" s="151">
        <f>ROUND(I171*H171,2)</f>
        <v>0</v>
      </c>
      <c r="BL171" s="14" t="s">
        <v>91</v>
      </c>
      <c r="BM171" s="150" t="s">
        <v>1184</v>
      </c>
    </row>
    <row r="172" spans="1:65" s="2" customFormat="1" ht="19.5">
      <c r="A172" s="26"/>
      <c r="B172" s="27"/>
      <c r="C172" s="26"/>
      <c r="D172" s="152" t="s">
        <v>166</v>
      </c>
      <c r="E172" s="26"/>
      <c r="F172" s="153" t="s">
        <v>1185</v>
      </c>
      <c r="G172" s="26"/>
      <c r="H172" s="26"/>
      <c r="I172" s="26"/>
      <c r="J172" s="26"/>
      <c r="K172" s="26"/>
      <c r="L172" s="27"/>
      <c r="M172" s="154"/>
      <c r="N172" s="155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166</v>
      </c>
      <c r="AU172" s="14" t="s">
        <v>79</v>
      </c>
    </row>
    <row r="173" spans="1:65" s="11" customFormat="1" ht="22.9" customHeight="1">
      <c r="B173" s="127"/>
      <c r="D173" s="128" t="s">
        <v>69</v>
      </c>
      <c r="E173" s="175" t="s">
        <v>79</v>
      </c>
      <c r="F173" s="175" t="s">
        <v>641</v>
      </c>
      <c r="J173" s="176">
        <f>BK173</f>
        <v>0</v>
      </c>
      <c r="L173" s="127"/>
      <c r="M173" s="131"/>
      <c r="N173" s="132"/>
      <c r="O173" s="132"/>
      <c r="P173" s="133">
        <f>SUM(P174:P193)</f>
        <v>14.82226</v>
      </c>
      <c r="Q173" s="132"/>
      <c r="R173" s="133">
        <f>SUM(R174:R193)</f>
        <v>10.377822480199997</v>
      </c>
      <c r="S173" s="132"/>
      <c r="T173" s="134">
        <f>SUM(T174:T193)</f>
        <v>0</v>
      </c>
      <c r="AR173" s="128" t="s">
        <v>77</v>
      </c>
      <c r="AT173" s="135" t="s">
        <v>69</v>
      </c>
      <c r="AU173" s="135" t="s">
        <v>77</v>
      </c>
      <c r="AY173" s="128" t="s">
        <v>159</v>
      </c>
      <c r="BK173" s="136">
        <f>SUM(BK174:BK193)</f>
        <v>0</v>
      </c>
    </row>
    <row r="174" spans="1:65" s="2" customFormat="1" ht="16.5" customHeight="1">
      <c r="A174" s="26"/>
      <c r="B174" s="137"/>
      <c r="C174" s="157" t="s">
        <v>7</v>
      </c>
      <c r="D174" s="157" t="s">
        <v>186</v>
      </c>
      <c r="E174" s="158" t="s">
        <v>1186</v>
      </c>
      <c r="F174" s="159" t="s">
        <v>1187</v>
      </c>
      <c r="G174" s="160" t="s">
        <v>639</v>
      </c>
      <c r="H174" s="161">
        <v>2.04</v>
      </c>
      <c r="I174" s="162">
        <v>0</v>
      </c>
      <c r="J174" s="162">
        <f>ROUND(I174*H174,2)</f>
        <v>0</v>
      </c>
      <c r="K174" s="163"/>
      <c r="L174" s="27"/>
      <c r="M174" s="164" t="s">
        <v>1</v>
      </c>
      <c r="N174" s="165" t="s">
        <v>35</v>
      </c>
      <c r="O174" s="148">
        <v>1.5840000000000001</v>
      </c>
      <c r="P174" s="148">
        <f>O174*H174</f>
        <v>3.23136</v>
      </c>
      <c r="Q174" s="148">
        <v>1.63</v>
      </c>
      <c r="R174" s="148">
        <f>Q174*H174</f>
        <v>3.3251999999999997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91</v>
      </c>
      <c r="AT174" s="150" t="s">
        <v>186</v>
      </c>
      <c r="AU174" s="150" t="s">
        <v>79</v>
      </c>
      <c r="AY174" s="14" t="s">
        <v>159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4" t="s">
        <v>77</v>
      </c>
      <c r="BK174" s="151">
        <f>ROUND(I174*H174,2)</f>
        <v>0</v>
      </c>
      <c r="BL174" s="14" t="s">
        <v>91</v>
      </c>
      <c r="BM174" s="150" t="s">
        <v>1188</v>
      </c>
    </row>
    <row r="175" spans="1:65" s="2" customFormat="1" ht="11.25">
      <c r="A175" s="26"/>
      <c r="B175" s="27"/>
      <c r="C175" s="26"/>
      <c r="D175" s="152" t="s">
        <v>166</v>
      </c>
      <c r="E175" s="26"/>
      <c r="F175" s="153" t="s">
        <v>1187</v>
      </c>
      <c r="G175" s="26"/>
      <c r="H175" s="26"/>
      <c r="I175" s="26"/>
      <c r="J175" s="26"/>
      <c r="K175" s="26"/>
      <c r="L175" s="27"/>
      <c r="M175" s="154"/>
      <c r="N175" s="155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166</v>
      </c>
      <c r="AU175" s="14" t="s">
        <v>79</v>
      </c>
    </row>
    <row r="176" spans="1:65" s="2" customFormat="1" ht="24.2" customHeight="1">
      <c r="A176" s="26"/>
      <c r="B176" s="137"/>
      <c r="C176" s="157" t="s">
        <v>249</v>
      </c>
      <c r="D176" s="157" t="s">
        <v>186</v>
      </c>
      <c r="E176" s="158" t="s">
        <v>1189</v>
      </c>
      <c r="F176" s="159" t="s">
        <v>1190</v>
      </c>
      <c r="G176" s="160" t="s">
        <v>869</v>
      </c>
      <c r="H176" s="161">
        <v>11.5</v>
      </c>
      <c r="I176" s="162">
        <v>0</v>
      </c>
      <c r="J176" s="162">
        <f>ROUND(I176*H176,2)</f>
        <v>0</v>
      </c>
      <c r="K176" s="163"/>
      <c r="L176" s="27"/>
      <c r="M176" s="164" t="s">
        <v>1</v>
      </c>
      <c r="N176" s="165" t="s">
        <v>35</v>
      </c>
      <c r="O176" s="148">
        <v>4.4999999999999998E-2</v>
      </c>
      <c r="P176" s="148">
        <f>O176*H176</f>
        <v>0.51749999999999996</v>
      </c>
      <c r="Q176" s="148">
        <v>4.8959999999999997E-4</v>
      </c>
      <c r="R176" s="148">
        <f>Q176*H176</f>
        <v>5.6303999999999998E-3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91</v>
      </c>
      <c r="AT176" s="150" t="s">
        <v>186</v>
      </c>
      <c r="AU176" s="150" t="s">
        <v>79</v>
      </c>
      <c r="AY176" s="14" t="s">
        <v>159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4" t="s">
        <v>77</v>
      </c>
      <c r="BK176" s="151">
        <f>ROUND(I176*H176,2)</f>
        <v>0</v>
      </c>
      <c r="BL176" s="14" t="s">
        <v>91</v>
      </c>
      <c r="BM176" s="150" t="s">
        <v>1191</v>
      </c>
    </row>
    <row r="177" spans="1:65" s="2" customFormat="1" ht="19.5">
      <c r="A177" s="26"/>
      <c r="B177" s="27"/>
      <c r="C177" s="26"/>
      <c r="D177" s="152" t="s">
        <v>166</v>
      </c>
      <c r="E177" s="26"/>
      <c r="F177" s="153" t="s">
        <v>1192</v>
      </c>
      <c r="G177" s="26"/>
      <c r="H177" s="26"/>
      <c r="I177" s="26"/>
      <c r="J177" s="26"/>
      <c r="K177" s="26"/>
      <c r="L177" s="27"/>
      <c r="M177" s="154"/>
      <c r="N177" s="155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166</v>
      </c>
      <c r="AU177" s="14" t="s">
        <v>79</v>
      </c>
    </row>
    <row r="178" spans="1:65" s="2" customFormat="1" ht="24.2" customHeight="1">
      <c r="A178" s="26"/>
      <c r="B178" s="137"/>
      <c r="C178" s="157" t="s">
        <v>253</v>
      </c>
      <c r="D178" s="157" t="s">
        <v>186</v>
      </c>
      <c r="E178" s="158" t="s">
        <v>1193</v>
      </c>
      <c r="F178" s="159" t="s">
        <v>1194</v>
      </c>
      <c r="G178" s="160" t="s">
        <v>974</v>
      </c>
      <c r="H178" s="161">
        <v>21.96</v>
      </c>
      <c r="I178" s="162">
        <v>0</v>
      </c>
      <c r="J178" s="162">
        <f>ROUND(I178*H178,2)</f>
        <v>0</v>
      </c>
      <c r="K178" s="163"/>
      <c r="L178" s="27"/>
      <c r="M178" s="164" t="s">
        <v>1</v>
      </c>
      <c r="N178" s="165" t="s">
        <v>35</v>
      </c>
      <c r="O178" s="148">
        <v>5.8000000000000003E-2</v>
      </c>
      <c r="P178" s="148">
        <f>O178*H178</f>
        <v>1.2736800000000001</v>
      </c>
      <c r="Q178" s="148">
        <v>9.8999999999999994E-5</v>
      </c>
      <c r="R178" s="148">
        <f>Q178*H178</f>
        <v>2.1740399999999999E-3</v>
      </c>
      <c r="S178" s="148">
        <v>0</v>
      </c>
      <c r="T178" s="14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91</v>
      </c>
      <c r="AT178" s="150" t="s">
        <v>186</v>
      </c>
      <c r="AU178" s="150" t="s">
        <v>79</v>
      </c>
      <c r="AY178" s="14" t="s">
        <v>159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4" t="s">
        <v>77</v>
      </c>
      <c r="BK178" s="151">
        <f>ROUND(I178*H178,2)</f>
        <v>0</v>
      </c>
      <c r="BL178" s="14" t="s">
        <v>91</v>
      </c>
      <c r="BM178" s="150" t="s">
        <v>1195</v>
      </c>
    </row>
    <row r="179" spans="1:65" s="2" customFormat="1" ht="29.25">
      <c r="A179" s="26"/>
      <c r="B179" s="27"/>
      <c r="C179" s="26"/>
      <c r="D179" s="152" t="s">
        <v>166</v>
      </c>
      <c r="E179" s="26"/>
      <c r="F179" s="153" t="s">
        <v>1196</v>
      </c>
      <c r="G179" s="26"/>
      <c r="H179" s="26"/>
      <c r="I179" s="26"/>
      <c r="J179" s="26"/>
      <c r="K179" s="26"/>
      <c r="L179" s="27"/>
      <c r="M179" s="154"/>
      <c r="N179" s="155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166</v>
      </c>
      <c r="AU179" s="14" t="s">
        <v>79</v>
      </c>
    </row>
    <row r="180" spans="1:65" s="2" customFormat="1" ht="24.2" customHeight="1">
      <c r="A180" s="26"/>
      <c r="B180" s="137"/>
      <c r="C180" s="138" t="s">
        <v>257</v>
      </c>
      <c r="D180" s="138" t="s">
        <v>160</v>
      </c>
      <c r="E180" s="139" t="s">
        <v>1197</v>
      </c>
      <c r="F180" s="140" t="s">
        <v>1198</v>
      </c>
      <c r="G180" s="141" t="s">
        <v>974</v>
      </c>
      <c r="H180" s="142">
        <v>21.96</v>
      </c>
      <c r="I180" s="143">
        <v>0</v>
      </c>
      <c r="J180" s="143">
        <f>ROUND(I180*H180,2)</f>
        <v>0</v>
      </c>
      <c r="K180" s="144"/>
      <c r="L180" s="145"/>
      <c r="M180" s="146" t="s">
        <v>1</v>
      </c>
      <c r="N180" s="147" t="s">
        <v>35</v>
      </c>
      <c r="O180" s="148">
        <v>0</v>
      </c>
      <c r="P180" s="148">
        <f>O180*H180</f>
        <v>0</v>
      </c>
      <c r="Q180" s="148">
        <v>2.9999999999999997E-4</v>
      </c>
      <c r="R180" s="148">
        <f>Q180*H180</f>
        <v>6.5880000000000001E-3</v>
      </c>
      <c r="S180" s="148">
        <v>0</v>
      </c>
      <c r="T180" s="149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195</v>
      </c>
      <c r="AT180" s="150" t="s">
        <v>160</v>
      </c>
      <c r="AU180" s="150" t="s">
        <v>79</v>
      </c>
      <c r="AY180" s="14" t="s">
        <v>159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4" t="s">
        <v>77</v>
      </c>
      <c r="BK180" s="151">
        <f>ROUND(I180*H180,2)</f>
        <v>0</v>
      </c>
      <c r="BL180" s="14" t="s">
        <v>91</v>
      </c>
      <c r="BM180" s="150" t="s">
        <v>1199</v>
      </c>
    </row>
    <row r="181" spans="1:65" s="2" customFormat="1" ht="19.5">
      <c r="A181" s="26"/>
      <c r="B181" s="27"/>
      <c r="C181" s="26"/>
      <c r="D181" s="152" t="s">
        <v>166</v>
      </c>
      <c r="E181" s="26"/>
      <c r="F181" s="153" t="s">
        <v>1198</v>
      </c>
      <c r="G181" s="26"/>
      <c r="H181" s="26"/>
      <c r="I181" s="26"/>
      <c r="J181" s="26"/>
      <c r="K181" s="26"/>
      <c r="L181" s="27"/>
      <c r="M181" s="154"/>
      <c r="N181" s="155"/>
      <c r="O181" s="52"/>
      <c r="P181" s="52"/>
      <c r="Q181" s="52"/>
      <c r="R181" s="52"/>
      <c r="S181" s="52"/>
      <c r="T181" s="53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T181" s="14" t="s">
        <v>166</v>
      </c>
      <c r="AU181" s="14" t="s">
        <v>79</v>
      </c>
    </row>
    <row r="182" spans="1:65" s="2" customFormat="1" ht="24.2" customHeight="1">
      <c r="A182" s="26"/>
      <c r="B182" s="137"/>
      <c r="C182" s="157" t="s">
        <v>262</v>
      </c>
      <c r="D182" s="157" t="s">
        <v>186</v>
      </c>
      <c r="E182" s="158" t="s">
        <v>1200</v>
      </c>
      <c r="F182" s="159" t="s">
        <v>1201</v>
      </c>
      <c r="G182" s="160" t="s">
        <v>639</v>
      </c>
      <c r="H182" s="161">
        <v>0.15</v>
      </c>
      <c r="I182" s="162">
        <v>0</v>
      </c>
      <c r="J182" s="162">
        <f>ROUND(I182*H182,2)</f>
        <v>0</v>
      </c>
      <c r="K182" s="163"/>
      <c r="L182" s="27"/>
      <c r="M182" s="164" t="s">
        <v>1</v>
      </c>
      <c r="N182" s="165" t="s">
        <v>35</v>
      </c>
      <c r="O182" s="148">
        <v>1.0249999999999999</v>
      </c>
      <c r="P182" s="148">
        <f>O182*H182</f>
        <v>0.15374999999999997</v>
      </c>
      <c r="Q182" s="148">
        <v>2.16</v>
      </c>
      <c r="R182" s="148">
        <f>Q182*H182</f>
        <v>0.32400000000000001</v>
      </c>
      <c r="S182" s="148">
        <v>0</v>
      </c>
      <c r="T182" s="149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91</v>
      </c>
      <c r="AT182" s="150" t="s">
        <v>186</v>
      </c>
      <c r="AU182" s="150" t="s">
        <v>79</v>
      </c>
      <c r="AY182" s="14" t="s">
        <v>159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4" t="s">
        <v>77</v>
      </c>
      <c r="BK182" s="151">
        <f>ROUND(I182*H182,2)</f>
        <v>0</v>
      </c>
      <c r="BL182" s="14" t="s">
        <v>91</v>
      </c>
      <c r="BM182" s="150" t="s">
        <v>1202</v>
      </c>
    </row>
    <row r="183" spans="1:65" s="2" customFormat="1" ht="19.5">
      <c r="A183" s="26"/>
      <c r="B183" s="27"/>
      <c r="C183" s="26"/>
      <c r="D183" s="152" t="s">
        <v>166</v>
      </c>
      <c r="E183" s="26"/>
      <c r="F183" s="153" t="s">
        <v>1203</v>
      </c>
      <c r="G183" s="26"/>
      <c r="H183" s="26"/>
      <c r="I183" s="26"/>
      <c r="J183" s="26"/>
      <c r="K183" s="26"/>
      <c r="L183" s="27"/>
      <c r="M183" s="154"/>
      <c r="N183" s="155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166</v>
      </c>
      <c r="AU183" s="14" t="s">
        <v>79</v>
      </c>
    </row>
    <row r="184" spans="1:65" s="2" customFormat="1" ht="24.2" customHeight="1">
      <c r="A184" s="26"/>
      <c r="B184" s="137"/>
      <c r="C184" s="157" t="s">
        <v>266</v>
      </c>
      <c r="D184" s="157" t="s">
        <v>186</v>
      </c>
      <c r="E184" s="158" t="s">
        <v>1204</v>
      </c>
      <c r="F184" s="159" t="s">
        <v>1205</v>
      </c>
      <c r="G184" s="160" t="s">
        <v>639</v>
      </c>
      <c r="H184" s="161">
        <v>0.3</v>
      </c>
      <c r="I184" s="162">
        <v>0</v>
      </c>
      <c r="J184" s="162">
        <f>ROUND(I184*H184,2)</f>
        <v>0</v>
      </c>
      <c r="K184" s="163"/>
      <c r="L184" s="27"/>
      <c r="M184" s="164" t="s">
        <v>1</v>
      </c>
      <c r="N184" s="165" t="s">
        <v>35</v>
      </c>
      <c r="O184" s="148">
        <v>0.97</v>
      </c>
      <c r="P184" s="148">
        <f>O184*H184</f>
        <v>0.29099999999999998</v>
      </c>
      <c r="Q184" s="148">
        <v>2.4721373039999999</v>
      </c>
      <c r="R184" s="148">
        <f>Q184*H184</f>
        <v>0.74164119119999994</v>
      </c>
      <c r="S184" s="148">
        <v>0</v>
      </c>
      <c r="T184" s="149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91</v>
      </c>
      <c r="AT184" s="150" t="s">
        <v>186</v>
      </c>
      <c r="AU184" s="150" t="s">
        <v>79</v>
      </c>
      <c r="AY184" s="14" t="s">
        <v>159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4" t="s">
        <v>77</v>
      </c>
      <c r="BK184" s="151">
        <f>ROUND(I184*H184,2)</f>
        <v>0</v>
      </c>
      <c r="BL184" s="14" t="s">
        <v>91</v>
      </c>
      <c r="BM184" s="150" t="s">
        <v>1206</v>
      </c>
    </row>
    <row r="185" spans="1:65" s="2" customFormat="1" ht="19.5">
      <c r="A185" s="26"/>
      <c r="B185" s="27"/>
      <c r="C185" s="26"/>
      <c r="D185" s="152" t="s">
        <v>166</v>
      </c>
      <c r="E185" s="26"/>
      <c r="F185" s="153" t="s">
        <v>1207</v>
      </c>
      <c r="G185" s="26"/>
      <c r="H185" s="26"/>
      <c r="I185" s="26"/>
      <c r="J185" s="26"/>
      <c r="K185" s="26"/>
      <c r="L185" s="27"/>
      <c r="M185" s="154"/>
      <c r="N185" s="155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166</v>
      </c>
      <c r="AU185" s="14" t="s">
        <v>79</v>
      </c>
    </row>
    <row r="186" spans="1:65" s="2" customFormat="1" ht="16.5" customHeight="1">
      <c r="A186" s="26"/>
      <c r="B186" s="137"/>
      <c r="C186" s="157" t="s">
        <v>270</v>
      </c>
      <c r="D186" s="157" t="s">
        <v>186</v>
      </c>
      <c r="E186" s="158" t="s">
        <v>1208</v>
      </c>
      <c r="F186" s="159" t="s">
        <v>1209</v>
      </c>
      <c r="G186" s="160" t="s">
        <v>639</v>
      </c>
      <c r="H186" s="161">
        <v>0.15</v>
      </c>
      <c r="I186" s="162">
        <v>0</v>
      </c>
      <c r="J186" s="162">
        <f>ROUND(I186*H186,2)</f>
        <v>0</v>
      </c>
      <c r="K186" s="163"/>
      <c r="L186" s="27"/>
      <c r="M186" s="164" t="s">
        <v>1</v>
      </c>
      <c r="N186" s="165" t="s">
        <v>35</v>
      </c>
      <c r="O186" s="148">
        <v>0.58399999999999996</v>
      </c>
      <c r="P186" s="148">
        <f>O186*H186</f>
        <v>8.7599999999999997E-2</v>
      </c>
      <c r="Q186" s="148">
        <v>2.2563422040000001</v>
      </c>
      <c r="R186" s="148">
        <f>Q186*H186</f>
        <v>0.33845133059999999</v>
      </c>
      <c r="S186" s="148">
        <v>0</v>
      </c>
      <c r="T186" s="149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91</v>
      </c>
      <c r="AT186" s="150" t="s">
        <v>186</v>
      </c>
      <c r="AU186" s="150" t="s">
        <v>79</v>
      </c>
      <c r="AY186" s="14" t="s">
        <v>159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4" t="s">
        <v>77</v>
      </c>
      <c r="BK186" s="151">
        <f>ROUND(I186*H186,2)</f>
        <v>0</v>
      </c>
      <c r="BL186" s="14" t="s">
        <v>91</v>
      </c>
      <c r="BM186" s="150" t="s">
        <v>1210</v>
      </c>
    </row>
    <row r="187" spans="1:65" s="2" customFormat="1" ht="19.5">
      <c r="A187" s="26"/>
      <c r="B187" s="27"/>
      <c r="C187" s="26"/>
      <c r="D187" s="152" t="s">
        <v>166</v>
      </c>
      <c r="E187" s="26"/>
      <c r="F187" s="153" t="s">
        <v>1211</v>
      </c>
      <c r="G187" s="26"/>
      <c r="H187" s="26"/>
      <c r="I187" s="26"/>
      <c r="J187" s="26"/>
      <c r="K187" s="26"/>
      <c r="L187" s="27"/>
      <c r="M187" s="154"/>
      <c r="N187" s="155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4" t="s">
        <v>166</v>
      </c>
      <c r="AU187" s="14" t="s">
        <v>79</v>
      </c>
    </row>
    <row r="188" spans="1:65" s="2" customFormat="1" ht="33" customHeight="1">
      <c r="A188" s="26"/>
      <c r="B188" s="137"/>
      <c r="C188" s="157" t="s">
        <v>274</v>
      </c>
      <c r="D188" s="157" t="s">
        <v>186</v>
      </c>
      <c r="E188" s="158" t="s">
        <v>1212</v>
      </c>
      <c r="F188" s="159" t="s">
        <v>1213</v>
      </c>
      <c r="G188" s="160" t="s">
        <v>974</v>
      </c>
      <c r="H188" s="161">
        <v>8</v>
      </c>
      <c r="I188" s="162">
        <v>0</v>
      </c>
      <c r="J188" s="162">
        <f>ROUND(I188*H188,2)</f>
        <v>0</v>
      </c>
      <c r="K188" s="163"/>
      <c r="L188" s="27"/>
      <c r="M188" s="164" t="s">
        <v>1</v>
      </c>
      <c r="N188" s="165" t="s">
        <v>35</v>
      </c>
      <c r="O188" s="148">
        <v>0.78</v>
      </c>
      <c r="P188" s="148">
        <f>O188*H188</f>
        <v>6.24</v>
      </c>
      <c r="Q188" s="148">
        <v>0.55291440000000003</v>
      </c>
      <c r="R188" s="148">
        <f>Q188*H188</f>
        <v>4.4233152000000002</v>
      </c>
      <c r="S188" s="148">
        <v>0</v>
      </c>
      <c r="T188" s="149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91</v>
      </c>
      <c r="AT188" s="150" t="s">
        <v>186</v>
      </c>
      <c r="AU188" s="150" t="s">
        <v>79</v>
      </c>
      <c r="AY188" s="14" t="s">
        <v>159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4" t="s">
        <v>77</v>
      </c>
      <c r="BK188" s="151">
        <f>ROUND(I188*H188,2)</f>
        <v>0</v>
      </c>
      <c r="BL188" s="14" t="s">
        <v>91</v>
      </c>
      <c r="BM188" s="150" t="s">
        <v>1214</v>
      </c>
    </row>
    <row r="189" spans="1:65" s="2" customFormat="1" ht="29.25">
      <c r="A189" s="26"/>
      <c r="B189" s="27"/>
      <c r="C189" s="26"/>
      <c r="D189" s="152" t="s">
        <v>166</v>
      </c>
      <c r="E189" s="26"/>
      <c r="F189" s="153" t="s">
        <v>1215</v>
      </c>
      <c r="G189" s="26"/>
      <c r="H189" s="26"/>
      <c r="I189" s="26"/>
      <c r="J189" s="26"/>
      <c r="K189" s="26"/>
      <c r="L189" s="27"/>
      <c r="M189" s="154"/>
      <c r="N189" s="155"/>
      <c r="O189" s="52"/>
      <c r="P189" s="52"/>
      <c r="Q189" s="52"/>
      <c r="R189" s="52"/>
      <c r="S189" s="52"/>
      <c r="T189" s="53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T189" s="14" t="s">
        <v>166</v>
      </c>
      <c r="AU189" s="14" t="s">
        <v>79</v>
      </c>
    </row>
    <row r="190" spans="1:65" s="2" customFormat="1" ht="33" customHeight="1">
      <c r="A190" s="26"/>
      <c r="B190" s="137"/>
      <c r="C190" s="157" t="s">
        <v>278</v>
      </c>
      <c r="D190" s="157" t="s">
        <v>186</v>
      </c>
      <c r="E190" s="158" t="s">
        <v>1216</v>
      </c>
      <c r="F190" s="159" t="s">
        <v>1217</v>
      </c>
      <c r="G190" s="160" t="s">
        <v>974</v>
      </c>
      <c r="H190" s="161">
        <v>1</v>
      </c>
      <c r="I190" s="162">
        <v>0</v>
      </c>
      <c r="J190" s="162">
        <f>ROUND(I190*H190,2)</f>
        <v>0</v>
      </c>
      <c r="K190" s="163"/>
      <c r="L190" s="27"/>
      <c r="M190" s="164" t="s">
        <v>1</v>
      </c>
      <c r="N190" s="165" t="s">
        <v>35</v>
      </c>
      <c r="O190" s="148">
        <v>1.4530000000000001</v>
      </c>
      <c r="P190" s="148">
        <f>O190*H190</f>
        <v>1.4530000000000001</v>
      </c>
      <c r="Q190" s="148">
        <v>1.1366641</v>
      </c>
      <c r="R190" s="148">
        <f>Q190*H190</f>
        <v>1.1366641</v>
      </c>
      <c r="S190" s="148">
        <v>0</v>
      </c>
      <c r="T190" s="149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91</v>
      </c>
      <c r="AT190" s="150" t="s">
        <v>186</v>
      </c>
      <c r="AU190" s="150" t="s">
        <v>79</v>
      </c>
      <c r="AY190" s="14" t="s">
        <v>159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4" t="s">
        <v>77</v>
      </c>
      <c r="BK190" s="151">
        <f>ROUND(I190*H190,2)</f>
        <v>0</v>
      </c>
      <c r="BL190" s="14" t="s">
        <v>91</v>
      </c>
      <c r="BM190" s="150" t="s">
        <v>1218</v>
      </c>
    </row>
    <row r="191" spans="1:65" s="2" customFormat="1" ht="29.25">
      <c r="A191" s="26"/>
      <c r="B191" s="27"/>
      <c r="C191" s="26"/>
      <c r="D191" s="152" t="s">
        <v>166</v>
      </c>
      <c r="E191" s="26"/>
      <c r="F191" s="153" t="s">
        <v>1219</v>
      </c>
      <c r="G191" s="26"/>
      <c r="H191" s="26"/>
      <c r="I191" s="26"/>
      <c r="J191" s="26"/>
      <c r="K191" s="26"/>
      <c r="L191" s="27"/>
      <c r="M191" s="154"/>
      <c r="N191" s="155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4" t="s">
        <v>166</v>
      </c>
      <c r="AU191" s="14" t="s">
        <v>79</v>
      </c>
    </row>
    <row r="192" spans="1:65" s="2" customFormat="1" ht="24.2" customHeight="1">
      <c r="A192" s="26"/>
      <c r="B192" s="137"/>
      <c r="C192" s="157" t="s">
        <v>283</v>
      </c>
      <c r="D192" s="157" t="s">
        <v>186</v>
      </c>
      <c r="E192" s="158" t="s">
        <v>1220</v>
      </c>
      <c r="F192" s="159" t="s">
        <v>1221</v>
      </c>
      <c r="G192" s="160" t="s">
        <v>653</v>
      </c>
      <c r="H192" s="161">
        <v>7.0000000000000007E-2</v>
      </c>
      <c r="I192" s="162">
        <v>0</v>
      </c>
      <c r="J192" s="162">
        <f>ROUND(I192*H192,2)</f>
        <v>0</v>
      </c>
      <c r="K192" s="163"/>
      <c r="L192" s="27"/>
      <c r="M192" s="164" t="s">
        <v>1</v>
      </c>
      <c r="N192" s="165" t="s">
        <v>35</v>
      </c>
      <c r="O192" s="148">
        <v>22.491</v>
      </c>
      <c r="P192" s="148">
        <f>O192*H192</f>
        <v>1.57437</v>
      </c>
      <c r="Q192" s="148">
        <v>1.05940312</v>
      </c>
      <c r="R192" s="148">
        <f>Q192*H192</f>
        <v>7.4158218400000003E-2</v>
      </c>
      <c r="S192" s="148">
        <v>0</v>
      </c>
      <c r="T192" s="149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91</v>
      </c>
      <c r="AT192" s="150" t="s">
        <v>186</v>
      </c>
      <c r="AU192" s="150" t="s">
        <v>79</v>
      </c>
      <c r="AY192" s="14" t="s">
        <v>159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4" t="s">
        <v>77</v>
      </c>
      <c r="BK192" s="151">
        <f>ROUND(I192*H192,2)</f>
        <v>0</v>
      </c>
      <c r="BL192" s="14" t="s">
        <v>91</v>
      </c>
      <c r="BM192" s="150" t="s">
        <v>1222</v>
      </c>
    </row>
    <row r="193" spans="1:65" s="2" customFormat="1" ht="29.25">
      <c r="A193" s="26"/>
      <c r="B193" s="27"/>
      <c r="C193" s="26"/>
      <c r="D193" s="152" t="s">
        <v>166</v>
      </c>
      <c r="E193" s="26"/>
      <c r="F193" s="153" t="s">
        <v>1223</v>
      </c>
      <c r="G193" s="26"/>
      <c r="H193" s="26"/>
      <c r="I193" s="26"/>
      <c r="J193" s="26"/>
      <c r="K193" s="26"/>
      <c r="L193" s="27"/>
      <c r="M193" s="154"/>
      <c r="N193" s="155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166</v>
      </c>
      <c r="AU193" s="14" t="s">
        <v>79</v>
      </c>
    </row>
    <row r="194" spans="1:65" s="11" customFormat="1" ht="22.9" customHeight="1">
      <c r="B194" s="127"/>
      <c r="D194" s="128" t="s">
        <v>69</v>
      </c>
      <c r="E194" s="175" t="s">
        <v>86</v>
      </c>
      <c r="F194" s="175" t="s">
        <v>1224</v>
      </c>
      <c r="J194" s="176">
        <f>BK194</f>
        <v>0</v>
      </c>
      <c r="L194" s="127"/>
      <c r="M194" s="131"/>
      <c r="N194" s="132"/>
      <c r="O194" s="132"/>
      <c r="P194" s="133">
        <f>SUM(P195:P202)</f>
        <v>14.776</v>
      </c>
      <c r="Q194" s="132"/>
      <c r="R194" s="133">
        <f>SUM(R195:R202)</f>
        <v>0.40800000000000003</v>
      </c>
      <c r="S194" s="132"/>
      <c r="T194" s="134">
        <f>SUM(T195:T202)</f>
        <v>0</v>
      </c>
      <c r="AR194" s="128" t="s">
        <v>77</v>
      </c>
      <c r="AT194" s="135" t="s">
        <v>69</v>
      </c>
      <c r="AU194" s="135" t="s">
        <v>77</v>
      </c>
      <c r="AY194" s="128" t="s">
        <v>159</v>
      </c>
      <c r="BK194" s="136">
        <f>SUM(BK195:BK202)</f>
        <v>0</v>
      </c>
    </row>
    <row r="195" spans="1:65" s="2" customFormat="1" ht="24.2" customHeight="1">
      <c r="A195" s="26"/>
      <c r="B195" s="137"/>
      <c r="C195" s="157" t="s">
        <v>287</v>
      </c>
      <c r="D195" s="157" t="s">
        <v>186</v>
      </c>
      <c r="E195" s="158" t="s">
        <v>1225</v>
      </c>
      <c r="F195" s="159" t="s">
        <v>1226</v>
      </c>
      <c r="G195" s="160" t="s">
        <v>163</v>
      </c>
      <c r="H195" s="161">
        <v>12</v>
      </c>
      <c r="I195" s="162">
        <v>0</v>
      </c>
      <c r="J195" s="162">
        <f>ROUND(I195*H195,2)</f>
        <v>0</v>
      </c>
      <c r="K195" s="163"/>
      <c r="L195" s="27"/>
      <c r="M195" s="164" t="s">
        <v>1</v>
      </c>
      <c r="N195" s="165" t="s">
        <v>35</v>
      </c>
      <c r="O195" s="148">
        <v>0.2</v>
      </c>
      <c r="P195" s="148">
        <f>O195*H195</f>
        <v>2.4000000000000004</v>
      </c>
      <c r="Q195" s="148">
        <v>1E-3</v>
      </c>
      <c r="R195" s="148">
        <f>Q195*H195</f>
        <v>1.2E-2</v>
      </c>
      <c r="S195" s="148">
        <v>0</v>
      </c>
      <c r="T195" s="149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91</v>
      </c>
      <c r="AT195" s="150" t="s">
        <v>186</v>
      </c>
      <c r="AU195" s="150" t="s">
        <v>79</v>
      </c>
      <c r="AY195" s="14" t="s">
        <v>159</v>
      </c>
      <c r="BE195" s="151">
        <f>IF(N195="základní",J195,0)</f>
        <v>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4" t="s">
        <v>77</v>
      </c>
      <c r="BK195" s="151">
        <f>ROUND(I195*H195,2)</f>
        <v>0</v>
      </c>
      <c r="BL195" s="14" t="s">
        <v>91</v>
      </c>
      <c r="BM195" s="150" t="s">
        <v>1227</v>
      </c>
    </row>
    <row r="196" spans="1:65" s="2" customFormat="1" ht="19.5">
      <c r="A196" s="26"/>
      <c r="B196" s="27"/>
      <c r="C196" s="26"/>
      <c r="D196" s="152" t="s">
        <v>166</v>
      </c>
      <c r="E196" s="26"/>
      <c r="F196" s="153" t="s">
        <v>1228</v>
      </c>
      <c r="G196" s="26"/>
      <c r="H196" s="26"/>
      <c r="I196" s="26"/>
      <c r="J196" s="26"/>
      <c r="K196" s="26"/>
      <c r="L196" s="27"/>
      <c r="M196" s="154"/>
      <c r="N196" s="155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4" t="s">
        <v>166</v>
      </c>
      <c r="AU196" s="14" t="s">
        <v>79</v>
      </c>
    </row>
    <row r="197" spans="1:65" s="2" customFormat="1" ht="24.2" customHeight="1">
      <c r="A197" s="26"/>
      <c r="B197" s="137"/>
      <c r="C197" s="157" t="s">
        <v>291</v>
      </c>
      <c r="D197" s="157" t="s">
        <v>186</v>
      </c>
      <c r="E197" s="158" t="s">
        <v>1229</v>
      </c>
      <c r="F197" s="159" t="s">
        <v>1230</v>
      </c>
      <c r="G197" s="160" t="s">
        <v>163</v>
      </c>
      <c r="H197" s="161">
        <v>2</v>
      </c>
      <c r="I197" s="162">
        <v>0</v>
      </c>
      <c r="J197" s="162">
        <f>ROUND(I197*H197,2)</f>
        <v>0</v>
      </c>
      <c r="K197" s="163"/>
      <c r="L197" s="27"/>
      <c r="M197" s="164" t="s">
        <v>1</v>
      </c>
      <c r="N197" s="165" t="s">
        <v>35</v>
      </c>
      <c r="O197" s="148">
        <v>0.86</v>
      </c>
      <c r="P197" s="148">
        <f>O197*H197</f>
        <v>1.72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91</v>
      </c>
      <c r="AT197" s="150" t="s">
        <v>186</v>
      </c>
      <c r="AU197" s="150" t="s">
        <v>79</v>
      </c>
      <c r="AY197" s="14" t="s">
        <v>159</v>
      </c>
      <c r="BE197" s="151">
        <f>IF(N197="základní",J197,0)</f>
        <v>0</v>
      </c>
      <c r="BF197" s="151">
        <f>IF(N197="snížená",J197,0)</f>
        <v>0</v>
      </c>
      <c r="BG197" s="151">
        <f>IF(N197="zákl. přenesená",J197,0)</f>
        <v>0</v>
      </c>
      <c r="BH197" s="151">
        <f>IF(N197="sníž. přenesená",J197,0)</f>
        <v>0</v>
      </c>
      <c r="BI197" s="151">
        <f>IF(N197="nulová",J197,0)</f>
        <v>0</v>
      </c>
      <c r="BJ197" s="14" t="s">
        <v>77</v>
      </c>
      <c r="BK197" s="151">
        <f>ROUND(I197*H197,2)</f>
        <v>0</v>
      </c>
      <c r="BL197" s="14" t="s">
        <v>91</v>
      </c>
      <c r="BM197" s="150" t="s">
        <v>1231</v>
      </c>
    </row>
    <row r="198" spans="1:65" s="2" customFormat="1" ht="19.5">
      <c r="A198" s="26"/>
      <c r="B198" s="27"/>
      <c r="C198" s="26"/>
      <c r="D198" s="152" t="s">
        <v>166</v>
      </c>
      <c r="E198" s="26"/>
      <c r="F198" s="153" t="s">
        <v>1232</v>
      </c>
      <c r="G198" s="26"/>
      <c r="H198" s="26"/>
      <c r="I198" s="26"/>
      <c r="J198" s="26"/>
      <c r="K198" s="26"/>
      <c r="L198" s="27"/>
      <c r="M198" s="154"/>
      <c r="N198" s="155"/>
      <c r="O198" s="52"/>
      <c r="P198" s="52"/>
      <c r="Q198" s="52"/>
      <c r="R198" s="52"/>
      <c r="S198" s="52"/>
      <c r="T198" s="53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T198" s="14" t="s">
        <v>166</v>
      </c>
      <c r="AU198" s="14" t="s">
        <v>79</v>
      </c>
    </row>
    <row r="199" spans="1:65" s="2" customFormat="1" ht="24.2" customHeight="1">
      <c r="A199" s="26"/>
      <c r="B199" s="137"/>
      <c r="C199" s="157" t="s">
        <v>295</v>
      </c>
      <c r="D199" s="157" t="s">
        <v>186</v>
      </c>
      <c r="E199" s="158" t="s">
        <v>1233</v>
      </c>
      <c r="F199" s="159" t="s">
        <v>1234</v>
      </c>
      <c r="G199" s="160" t="s">
        <v>869</v>
      </c>
      <c r="H199" s="161">
        <v>8</v>
      </c>
      <c r="I199" s="162">
        <v>0</v>
      </c>
      <c r="J199" s="162">
        <f>ROUND(I199*H199,2)</f>
        <v>0</v>
      </c>
      <c r="K199" s="163"/>
      <c r="L199" s="27"/>
      <c r="M199" s="164" t="s">
        <v>1</v>
      </c>
      <c r="N199" s="165" t="s">
        <v>35</v>
      </c>
      <c r="O199" s="148">
        <v>8.4000000000000005E-2</v>
      </c>
      <c r="P199" s="148">
        <f>O199*H199</f>
        <v>0.67200000000000004</v>
      </c>
      <c r="Q199" s="148">
        <v>4.9500000000000002E-2</v>
      </c>
      <c r="R199" s="148">
        <f>Q199*H199</f>
        <v>0.39600000000000002</v>
      </c>
      <c r="S199" s="148">
        <v>0</v>
      </c>
      <c r="T199" s="149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91</v>
      </c>
      <c r="AT199" s="150" t="s">
        <v>186</v>
      </c>
      <c r="AU199" s="150" t="s">
        <v>79</v>
      </c>
      <c r="AY199" s="14" t="s">
        <v>159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4" t="s">
        <v>77</v>
      </c>
      <c r="BK199" s="151">
        <f>ROUND(I199*H199,2)</f>
        <v>0</v>
      </c>
      <c r="BL199" s="14" t="s">
        <v>91</v>
      </c>
      <c r="BM199" s="150" t="s">
        <v>1235</v>
      </c>
    </row>
    <row r="200" spans="1:65" s="2" customFormat="1" ht="29.25">
      <c r="A200" s="26"/>
      <c r="B200" s="27"/>
      <c r="C200" s="26"/>
      <c r="D200" s="152" t="s">
        <v>166</v>
      </c>
      <c r="E200" s="26"/>
      <c r="F200" s="153" t="s">
        <v>1236</v>
      </c>
      <c r="G200" s="26"/>
      <c r="H200" s="26"/>
      <c r="I200" s="26"/>
      <c r="J200" s="26"/>
      <c r="K200" s="26"/>
      <c r="L200" s="27"/>
      <c r="M200" s="154"/>
      <c r="N200" s="155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4" t="s">
        <v>166</v>
      </c>
      <c r="AU200" s="14" t="s">
        <v>79</v>
      </c>
    </row>
    <row r="201" spans="1:65" s="2" customFormat="1" ht="21.75" customHeight="1">
      <c r="A201" s="26"/>
      <c r="B201" s="137"/>
      <c r="C201" s="157" t="s">
        <v>299</v>
      </c>
      <c r="D201" s="157" t="s">
        <v>186</v>
      </c>
      <c r="E201" s="158" t="s">
        <v>1237</v>
      </c>
      <c r="F201" s="159" t="s">
        <v>1238</v>
      </c>
      <c r="G201" s="160" t="s">
        <v>869</v>
      </c>
      <c r="H201" s="161">
        <v>8.32</v>
      </c>
      <c r="I201" s="162">
        <v>0</v>
      </c>
      <c r="J201" s="162">
        <f>ROUND(I201*H201,2)</f>
        <v>0</v>
      </c>
      <c r="K201" s="163"/>
      <c r="L201" s="27"/>
      <c r="M201" s="164" t="s">
        <v>1</v>
      </c>
      <c r="N201" s="165" t="s">
        <v>35</v>
      </c>
      <c r="O201" s="148">
        <v>1.2</v>
      </c>
      <c r="P201" s="148">
        <f>O201*H201</f>
        <v>9.984</v>
      </c>
      <c r="Q201" s="148">
        <v>0</v>
      </c>
      <c r="R201" s="148">
        <f>Q201*H201</f>
        <v>0</v>
      </c>
      <c r="S201" s="148">
        <v>0</v>
      </c>
      <c r="T201" s="149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91</v>
      </c>
      <c r="AT201" s="150" t="s">
        <v>186</v>
      </c>
      <c r="AU201" s="150" t="s">
        <v>79</v>
      </c>
      <c r="AY201" s="14" t="s">
        <v>159</v>
      </c>
      <c r="BE201" s="151">
        <f>IF(N201="základní",J201,0)</f>
        <v>0</v>
      </c>
      <c r="BF201" s="151">
        <f>IF(N201="snížená",J201,0)</f>
        <v>0</v>
      </c>
      <c r="BG201" s="151">
        <f>IF(N201="zákl. přenesená",J201,0)</f>
        <v>0</v>
      </c>
      <c r="BH201" s="151">
        <f>IF(N201="sníž. přenesená",J201,0)</f>
        <v>0</v>
      </c>
      <c r="BI201" s="151">
        <f>IF(N201="nulová",J201,0)</f>
        <v>0</v>
      </c>
      <c r="BJ201" s="14" t="s">
        <v>77</v>
      </c>
      <c r="BK201" s="151">
        <f>ROUND(I201*H201,2)</f>
        <v>0</v>
      </c>
      <c r="BL201" s="14" t="s">
        <v>91</v>
      </c>
      <c r="BM201" s="150" t="s">
        <v>1239</v>
      </c>
    </row>
    <row r="202" spans="1:65" s="2" customFormat="1" ht="19.5">
      <c r="A202" s="26"/>
      <c r="B202" s="27"/>
      <c r="C202" s="26"/>
      <c r="D202" s="152" t="s">
        <v>166</v>
      </c>
      <c r="E202" s="26"/>
      <c r="F202" s="153" t="s">
        <v>1240</v>
      </c>
      <c r="G202" s="26"/>
      <c r="H202" s="26"/>
      <c r="I202" s="26"/>
      <c r="J202" s="26"/>
      <c r="K202" s="26"/>
      <c r="L202" s="27"/>
      <c r="M202" s="154"/>
      <c r="N202" s="155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4" t="s">
        <v>166</v>
      </c>
      <c r="AU202" s="14" t="s">
        <v>79</v>
      </c>
    </row>
    <row r="203" spans="1:65" s="11" customFormat="1" ht="22.9" customHeight="1">
      <c r="B203" s="127"/>
      <c r="D203" s="128" t="s">
        <v>69</v>
      </c>
      <c r="E203" s="175" t="s">
        <v>91</v>
      </c>
      <c r="F203" s="175" t="s">
        <v>1241</v>
      </c>
      <c r="J203" s="176">
        <f>BK203</f>
        <v>0</v>
      </c>
      <c r="L203" s="127"/>
      <c r="M203" s="131"/>
      <c r="N203" s="132"/>
      <c r="O203" s="132"/>
      <c r="P203" s="133">
        <f>SUM(P204:P211)</f>
        <v>14.819534999999998</v>
      </c>
      <c r="Q203" s="132"/>
      <c r="R203" s="133">
        <f>SUM(R204:R211)</f>
        <v>3.3901685374000001</v>
      </c>
      <c r="S203" s="132"/>
      <c r="T203" s="134">
        <f>SUM(T204:T211)</f>
        <v>0</v>
      </c>
      <c r="AR203" s="128" t="s">
        <v>77</v>
      </c>
      <c r="AT203" s="135" t="s">
        <v>69</v>
      </c>
      <c r="AU203" s="135" t="s">
        <v>77</v>
      </c>
      <c r="AY203" s="128" t="s">
        <v>159</v>
      </c>
      <c r="BK203" s="136">
        <f>SUM(BK204:BK211)</f>
        <v>0</v>
      </c>
    </row>
    <row r="204" spans="1:65" s="2" customFormat="1" ht="24.2" customHeight="1">
      <c r="A204" s="26"/>
      <c r="B204" s="137"/>
      <c r="C204" s="157" t="s">
        <v>303</v>
      </c>
      <c r="D204" s="157" t="s">
        <v>186</v>
      </c>
      <c r="E204" s="158" t="s">
        <v>1242</v>
      </c>
      <c r="F204" s="159" t="s">
        <v>1243</v>
      </c>
      <c r="G204" s="160" t="s">
        <v>869</v>
      </c>
      <c r="H204" s="161">
        <v>5.26</v>
      </c>
      <c r="I204" s="162">
        <v>0</v>
      </c>
      <c r="J204" s="162">
        <f>ROUND(I204*H204,2)</f>
        <v>0</v>
      </c>
      <c r="K204" s="163"/>
      <c r="L204" s="27"/>
      <c r="M204" s="164" t="s">
        <v>1</v>
      </c>
      <c r="N204" s="165" t="s">
        <v>35</v>
      </c>
      <c r="O204" s="148">
        <v>0.379</v>
      </c>
      <c r="P204" s="148">
        <f>O204*H204</f>
        <v>1.9935399999999999</v>
      </c>
      <c r="Q204" s="148">
        <v>0.11046105000000001</v>
      </c>
      <c r="R204" s="148">
        <f>Q204*H204</f>
        <v>0.58102512299999998</v>
      </c>
      <c r="S204" s="148">
        <v>0</v>
      </c>
      <c r="T204" s="149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91</v>
      </c>
      <c r="AT204" s="150" t="s">
        <v>186</v>
      </c>
      <c r="AU204" s="150" t="s">
        <v>79</v>
      </c>
      <c r="AY204" s="14" t="s">
        <v>159</v>
      </c>
      <c r="BE204" s="151">
        <f>IF(N204="základní",J204,0)</f>
        <v>0</v>
      </c>
      <c r="BF204" s="151">
        <f>IF(N204="snížená",J204,0)</f>
        <v>0</v>
      </c>
      <c r="BG204" s="151">
        <f>IF(N204="zákl. přenesená",J204,0)</f>
        <v>0</v>
      </c>
      <c r="BH204" s="151">
        <f>IF(N204="sníž. přenesená",J204,0)</f>
        <v>0</v>
      </c>
      <c r="BI204" s="151">
        <f>IF(N204="nulová",J204,0)</f>
        <v>0</v>
      </c>
      <c r="BJ204" s="14" t="s">
        <v>77</v>
      </c>
      <c r="BK204" s="151">
        <f>ROUND(I204*H204,2)</f>
        <v>0</v>
      </c>
      <c r="BL204" s="14" t="s">
        <v>91</v>
      </c>
      <c r="BM204" s="150" t="s">
        <v>1244</v>
      </c>
    </row>
    <row r="205" spans="1:65" s="2" customFormat="1" ht="19.5">
      <c r="A205" s="26"/>
      <c r="B205" s="27"/>
      <c r="C205" s="26"/>
      <c r="D205" s="152" t="s">
        <v>166</v>
      </c>
      <c r="E205" s="26"/>
      <c r="F205" s="153" t="s">
        <v>1245</v>
      </c>
      <c r="G205" s="26"/>
      <c r="H205" s="26"/>
      <c r="I205" s="26"/>
      <c r="J205" s="26"/>
      <c r="K205" s="26"/>
      <c r="L205" s="27"/>
      <c r="M205" s="154"/>
      <c r="N205" s="155"/>
      <c r="O205" s="52"/>
      <c r="P205" s="52"/>
      <c r="Q205" s="52"/>
      <c r="R205" s="52"/>
      <c r="S205" s="52"/>
      <c r="T205" s="53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T205" s="14" t="s">
        <v>166</v>
      </c>
      <c r="AU205" s="14" t="s">
        <v>79</v>
      </c>
    </row>
    <row r="206" spans="1:65" s="2" customFormat="1" ht="24.2" customHeight="1">
      <c r="A206" s="26"/>
      <c r="B206" s="137"/>
      <c r="C206" s="157" t="s">
        <v>307</v>
      </c>
      <c r="D206" s="157" t="s">
        <v>186</v>
      </c>
      <c r="E206" s="158" t="s">
        <v>1246</v>
      </c>
      <c r="F206" s="159" t="s">
        <v>1247</v>
      </c>
      <c r="G206" s="160" t="s">
        <v>869</v>
      </c>
      <c r="H206" s="161">
        <v>7</v>
      </c>
      <c r="I206" s="162">
        <v>0</v>
      </c>
      <c r="J206" s="162">
        <f>ROUND(I206*H206,2)</f>
        <v>0</v>
      </c>
      <c r="K206" s="163"/>
      <c r="L206" s="27"/>
      <c r="M206" s="164" t="s">
        <v>1</v>
      </c>
      <c r="N206" s="165" t="s">
        <v>35</v>
      </c>
      <c r="O206" s="148">
        <v>1.4390000000000001</v>
      </c>
      <c r="P206" s="148">
        <f>O206*H206</f>
        <v>10.073</v>
      </c>
      <c r="Q206" s="148">
        <v>0.39894984160000002</v>
      </c>
      <c r="R206" s="148">
        <f>Q206*H206</f>
        <v>2.7926488912000003</v>
      </c>
      <c r="S206" s="148">
        <v>0</v>
      </c>
      <c r="T206" s="149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91</v>
      </c>
      <c r="AT206" s="150" t="s">
        <v>186</v>
      </c>
      <c r="AU206" s="150" t="s">
        <v>79</v>
      </c>
      <c r="AY206" s="14" t="s">
        <v>159</v>
      </c>
      <c r="BE206" s="151">
        <f>IF(N206="základní",J206,0)</f>
        <v>0</v>
      </c>
      <c r="BF206" s="151">
        <f>IF(N206="snížená",J206,0)</f>
        <v>0</v>
      </c>
      <c r="BG206" s="151">
        <f>IF(N206="zákl. přenesená",J206,0)</f>
        <v>0</v>
      </c>
      <c r="BH206" s="151">
        <f>IF(N206="sníž. přenesená",J206,0)</f>
        <v>0</v>
      </c>
      <c r="BI206" s="151">
        <f>IF(N206="nulová",J206,0)</f>
        <v>0</v>
      </c>
      <c r="BJ206" s="14" t="s">
        <v>77</v>
      </c>
      <c r="BK206" s="151">
        <f>ROUND(I206*H206,2)</f>
        <v>0</v>
      </c>
      <c r="BL206" s="14" t="s">
        <v>91</v>
      </c>
      <c r="BM206" s="150" t="s">
        <v>1248</v>
      </c>
    </row>
    <row r="207" spans="1:65" s="2" customFormat="1" ht="19.5">
      <c r="A207" s="26"/>
      <c r="B207" s="27"/>
      <c r="C207" s="26"/>
      <c r="D207" s="152" t="s">
        <v>166</v>
      </c>
      <c r="E207" s="26"/>
      <c r="F207" s="153" t="s">
        <v>1247</v>
      </c>
      <c r="G207" s="26"/>
      <c r="H207" s="26"/>
      <c r="I207" s="26"/>
      <c r="J207" s="26"/>
      <c r="K207" s="26"/>
      <c r="L207" s="27"/>
      <c r="M207" s="154"/>
      <c r="N207" s="155"/>
      <c r="O207" s="52"/>
      <c r="P207" s="52"/>
      <c r="Q207" s="52"/>
      <c r="R207" s="52"/>
      <c r="S207" s="52"/>
      <c r="T207" s="53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T207" s="14" t="s">
        <v>166</v>
      </c>
      <c r="AU207" s="14" t="s">
        <v>79</v>
      </c>
    </row>
    <row r="208" spans="1:65" s="2" customFormat="1" ht="16.5" customHeight="1">
      <c r="A208" s="26"/>
      <c r="B208" s="137"/>
      <c r="C208" s="157" t="s">
        <v>311</v>
      </c>
      <c r="D208" s="157" t="s">
        <v>186</v>
      </c>
      <c r="E208" s="158" t="s">
        <v>1249</v>
      </c>
      <c r="F208" s="159" t="s">
        <v>1250</v>
      </c>
      <c r="G208" s="160" t="s">
        <v>974</v>
      </c>
      <c r="H208" s="161">
        <v>2.5049999999999999</v>
      </c>
      <c r="I208" s="162">
        <v>0</v>
      </c>
      <c r="J208" s="162">
        <f>ROUND(I208*H208,2)</f>
        <v>0</v>
      </c>
      <c r="K208" s="163"/>
      <c r="L208" s="27"/>
      <c r="M208" s="164" t="s">
        <v>1</v>
      </c>
      <c r="N208" s="165" t="s">
        <v>35</v>
      </c>
      <c r="O208" s="148">
        <v>0.83899999999999997</v>
      </c>
      <c r="P208" s="148">
        <f>O208*H208</f>
        <v>2.1016949999999999</v>
      </c>
      <c r="Q208" s="148">
        <v>6.5846400000000001E-3</v>
      </c>
      <c r="R208" s="148">
        <f>Q208*H208</f>
        <v>1.64945232E-2</v>
      </c>
      <c r="S208" s="148">
        <v>0</v>
      </c>
      <c r="T208" s="149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91</v>
      </c>
      <c r="AT208" s="150" t="s">
        <v>186</v>
      </c>
      <c r="AU208" s="150" t="s">
        <v>79</v>
      </c>
      <c r="AY208" s="14" t="s">
        <v>159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4" t="s">
        <v>77</v>
      </c>
      <c r="BK208" s="151">
        <f>ROUND(I208*H208,2)</f>
        <v>0</v>
      </c>
      <c r="BL208" s="14" t="s">
        <v>91</v>
      </c>
      <c r="BM208" s="150" t="s">
        <v>1251</v>
      </c>
    </row>
    <row r="209" spans="1:65" s="2" customFormat="1" ht="19.5">
      <c r="A209" s="26"/>
      <c r="B209" s="27"/>
      <c r="C209" s="26"/>
      <c r="D209" s="152" t="s">
        <v>166</v>
      </c>
      <c r="E209" s="26"/>
      <c r="F209" s="153" t="s">
        <v>1252</v>
      </c>
      <c r="G209" s="26"/>
      <c r="H209" s="26"/>
      <c r="I209" s="26"/>
      <c r="J209" s="26"/>
      <c r="K209" s="26"/>
      <c r="L209" s="27"/>
      <c r="M209" s="154"/>
      <c r="N209" s="155"/>
      <c r="O209" s="52"/>
      <c r="P209" s="52"/>
      <c r="Q209" s="52"/>
      <c r="R209" s="52"/>
      <c r="S209" s="52"/>
      <c r="T209" s="53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T209" s="14" t="s">
        <v>166</v>
      </c>
      <c r="AU209" s="14" t="s">
        <v>79</v>
      </c>
    </row>
    <row r="210" spans="1:65" s="2" customFormat="1" ht="16.5" customHeight="1">
      <c r="A210" s="26"/>
      <c r="B210" s="137"/>
      <c r="C210" s="157" t="s">
        <v>315</v>
      </c>
      <c r="D210" s="157" t="s">
        <v>186</v>
      </c>
      <c r="E210" s="158" t="s">
        <v>1253</v>
      </c>
      <c r="F210" s="159" t="s">
        <v>1254</v>
      </c>
      <c r="G210" s="160" t="s">
        <v>974</v>
      </c>
      <c r="H210" s="161">
        <v>2.5049999999999999</v>
      </c>
      <c r="I210" s="162">
        <v>0</v>
      </c>
      <c r="J210" s="162">
        <f>ROUND(I210*H210,2)</f>
        <v>0</v>
      </c>
      <c r="K210" s="163"/>
      <c r="L210" s="27"/>
      <c r="M210" s="164" t="s">
        <v>1</v>
      </c>
      <c r="N210" s="165" t="s">
        <v>35</v>
      </c>
      <c r="O210" s="148">
        <v>0.26</v>
      </c>
      <c r="P210" s="148">
        <f>O210*H210</f>
        <v>0.65129999999999999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91</v>
      </c>
      <c r="AT210" s="150" t="s">
        <v>186</v>
      </c>
      <c r="AU210" s="150" t="s">
        <v>79</v>
      </c>
      <c r="AY210" s="14" t="s">
        <v>159</v>
      </c>
      <c r="BE210" s="151">
        <f>IF(N210="základní",J210,0)</f>
        <v>0</v>
      </c>
      <c r="BF210" s="151">
        <f>IF(N210="snížená",J210,0)</f>
        <v>0</v>
      </c>
      <c r="BG210" s="151">
        <f>IF(N210="zákl. přenesená",J210,0)</f>
        <v>0</v>
      </c>
      <c r="BH210" s="151">
        <f>IF(N210="sníž. přenesená",J210,0)</f>
        <v>0</v>
      </c>
      <c r="BI210" s="151">
        <f>IF(N210="nulová",J210,0)</f>
        <v>0</v>
      </c>
      <c r="BJ210" s="14" t="s">
        <v>77</v>
      </c>
      <c r="BK210" s="151">
        <f>ROUND(I210*H210,2)</f>
        <v>0</v>
      </c>
      <c r="BL210" s="14" t="s">
        <v>91</v>
      </c>
      <c r="BM210" s="150" t="s">
        <v>1255</v>
      </c>
    </row>
    <row r="211" spans="1:65" s="2" customFormat="1" ht="19.5">
      <c r="A211" s="26"/>
      <c r="B211" s="27"/>
      <c r="C211" s="26"/>
      <c r="D211" s="152" t="s">
        <v>166</v>
      </c>
      <c r="E211" s="26"/>
      <c r="F211" s="153" t="s">
        <v>1256</v>
      </c>
      <c r="G211" s="26"/>
      <c r="H211" s="26"/>
      <c r="I211" s="26"/>
      <c r="J211" s="26"/>
      <c r="K211" s="26"/>
      <c r="L211" s="27"/>
      <c r="M211" s="154"/>
      <c r="N211" s="155"/>
      <c r="O211" s="52"/>
      <c r="P211" s="52"/>
      <c r="Q211" s="52"/>
      <c r="R211" s="52"/>
      <c r="S211" s="52"/>
      <c r="T211" s="53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T211" s="14" t="s">
        <v>166</v>
      </c>
      <c r="AU211" s="14" t="s">
        <v>79</v>
      </c>
    </row>
    <row r="212" spans="1:65" s="11" customFormat="1" ht="22.9" customHeight="1">
      <c r="B212" s="127"/>
      <c r="D212" s="128" t="s">
        <v>69</v>
      </c>
      <c r="E212" s="175" t="s">
        <v>180</v>
      </c>
      <c r="F212" s="175" t="s">
        <v>971</v>
      </c>
      <c r="J212" s="176">
        <f>BK212</f>
        <v>0</v>
      </c>
      <c r="L212" s="127"/>
      <c r="M212" s="131"/>
      <c r="N212" s="132"/>
      <c r="O212" s="132"/>
      <c r="P212" s="133">
        <f>SUM(P213:P218)</f>
        <v>14.364981</v>
      </c>
      <c r="Q212" s="132"/>
      <c r="R212" s="133">
        <f>SUM(R213:R218)</f>
        <v>4.3175190000000008</v>
      </c>
      <c r="S212" s="132"/>
      <c r="T212" s="134">
        <f>SUM(T213:T218)</f>
        <v>0</v>
      </c>
      <c r="AR212" s="128" t="s">
        <v>77</v>
      </c>
      <c r="AT212" s="135" t="s">
        <v>69</v>
      </c>
      <c r="AU212" s="135" t="s">
        <v>77</v>
      </c>
      <c r="AY212" s="128" t="s">
        <v>159</v>
      </c>
      <c r="BK212" s="136">
        <f>SUM(BK213:BK218)</f>
        <v>0</v>
      </c>
    </row>
    <row r="213" spans="1:65" s="2" customFormat="1" ht="24.2" customHeight="1">
      <c r="A213" s="26"/>
      <c r="B213" s="137"/>
      <c r="C213" s="157" t="s">
        <v>319</v>
      </c>
      <c r="D213" s="157" t="s">
        <v>186</v>
      </c>
      <c r="E213" s="158" t="s">
        <v>1257</v>
      </c>
      <c r="F213" s="159" t="s">
        <v>1258</v>
      </c>
      <c r="G213" s="160" t="s">
        <v>974</v>
      </c>
      <c r="H213" s="161">
        <v>5.4029999999999996</v>
      </c>
      <c r="I213" s="162">
        <v>0</v>
      </c>
      <c r="J213" s="162">
        <f>ROUND(I213*H213,2)</f>
        <v>0</v>
      </c>
      <c r="K213" s="163"/>
      <c r="L213" s="27"/>
      <c r="M213" s="164" t="s">
        <v>1</v>
      </c>
      <c r="N213" s="165" t="s">
        <v>35</v>
      </c>
      <c r="O213" s="148">
        <v>2.7E-2</v>
      </c>
      <c r="P213" s="148">
        <f>O213*H213</f>
        <v>0.14588099999999998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91</v>
      </c>
      <c r="AT213" s="150" t="s">
        <v>186</v>
      </c>
      <c r="AU213" s="150" t="s">
        <v>79</v>
      </c>
      <c r="AY213" s="14" t="s">
        <v>159</v>
      </c>
      <c r="BE213" s="151">
        <f>IF(N213="základní",J213,0)</f>
        <v>0</v>
      </c>
      <c r="BF213" s="151">
        <f>IF(N213="snížená",J213,0)</f>
        <v>0</v>
      </c>
      <c r="BG213" s="151">
        <f>IF(N213="zákl. přenesená",J213,0)</f>
        <v>0</v>
      </c>
      <c r="BH213" s="151">
        <f>IF(N213="sníž. přenesená",J213,0)</f>
        <v>0</v>
      </c>
      <c r="BI213" s="151">
        <f>IF(N213="nulová",J213,0)</f>
        <v>0</v>
      </c>
      <c r="BJ213" s="14" t="s">
        <v>77</v>
      </c>
      <c r="BK213" s="151">
        <f>ROUND(I213*H213,2)</f>
        <v>0</v>
      </c>
      <c r="BL213" s="14" t="s">
        <v>91</v>
      </c>
      <c r="BM213" s="150" t="s">
        <v>1259</v>
      </c>
    </row>
    <row r="214" spans="1:65" s="2" customFormat="1" ht="19.5">
      <c r="A214" s="26"/>
      <c r="B214" s="27"/>
      <c r="C214" s="26"/>
      <c r="D214" s="152" t="s">
        <v>166</v>
      </c>
      <c r="E214" s="26"/>
      <c r="F214" s="153" t="s">
        <v>1260</v>
      </c>
      <c r="G214" s="26"/>
      <c r="H214" s="26"/>
      <c r="I214" s="26"/>
      <c r="J214" s="26"/>
      <c r="K214" s="26"/>
      <c r="L214" s="27"/>
      <c r="M214" s="154"/>
      <c r="N214" s="155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4" t="s">
        <v>166</v>
      </c>
      <c r="AU214" s="14" t="s">
        <v>79</v>
      </c>
    </row>
    <row r="215" spans="1:65" s="2" customFormat="1" ht="33" customHeight="1">
      <c r="A215" s="26"/>
      <c r="B215" s="137"/>
      <c r="C215" s="157" t="s">
        <v>323</v>
      </c>
      <c r="D215" s="157" t="s">
        <v>186</v>
      </c>
      <c r="E215" s="158" t="s">
        <v>1261</v>
      </c>
      <c r="F215" s="159" t="s">
        <v>1262</v>
      </c>
      <c r="G215" s="160" t="s">
        <v>974</v>
      </c>
      <c r="H215" s="161">
        <v>18.3</v>
      </c>
      <c r="I215" s="162">
        <v>0</v>
      </c>
      <c r="J215" s="162">
        <f>ROUND(I215*H215,2)</f>
        <v>0</v>
      </c>
      <c r="K215" s="163"/>
      <c r="L215" s="27"/>
      <c r="M215" s="164" t="s">
        <v>1</v>
      </c>
      <c r="N215" s="165" t="s">
        <v>35</v>
      </c>
      <c r="O215" s="148">
        <v>0.77700000000000002</v>
      </c>
      <c r="P215" s="148">
        <f>O215*H215</f>
        <v>14.219100000000001</v>
      </c>
      <c r="Q215" s="148">
        <v>0.10100000000000001</v>
      </c>
      <c r="R215" s="148">
        <f>Q215*H215</f>
        <v>1.8483000000000003</v>
      </c>
      <c r="S215" s="148">
        <v>0</v>
      </c>
      <c r="T215" s="149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91</v>
      </c>
      <c r="AT215" s="150" t="s">
        <v>186</v>
      </c>
      <c r="AU215" s="150" t="s">
        <v>79</v>
      </c>
      <c r="AY215" s="14" t="s">
        <v>159</v>
      </c>
      <c r="BE215" s="151">
        <f>IF(N215="základní",J215,0)</f>
        <v>0</v>
      </c>
      <c r="BF215" s="151">
        <f>IF(N215="snížená",J215,0)</f>
        <v>0</v>
      </c>
      <c r="BG215" s="151">
        <f>IF(N215="zákl. přenesená",J215,0)</f>
        <v>0</v>
      </c>
      <c r="BH215" s="151">
        <f>IF(N215="sníž. přenesená",J215,0)</f>
        <v>0</v>
      </c>
      <c r="BI215" s="151">
        <f>IF(N215="nulová",J215,0)</f>
        <v>0</v>
      </c>
      <c r="BJ215" s="14" t="s">
        <v>77</v>
      </c>
      <c r="BK215" s="151">
        <f>ROUND(I215*H215,2)</f>
        <v>0</v>
      </c>
      <c r="BL215" s="14" t="s">
        <v>91</v>
      </c>
      <c r="BM215" s="150" t="s">
        <v>1263</v>
      </c>
    </row>
    <row r="216" spans="1:65" s="2" customFormat="1" ht="48.75">
      <c r="A216" s="26"/>
      <c r="B216" s="27"/>
      <c r="C216" s="26"/>
      <c r="D216" s="152" t="s">
        <v>166</v>
      </c>
      <c r="E216" s="26"/>
      <c r="F216" s="153" t="s">
        <v>1264</v>
      </c>
      <c r="G216" s="26"/>
      <c r="H216" s="26"/>
      <c r="I216" s="26"/>
      <c r="J216" s="26"/>
      <c r="K216" s="26"/>
      <c r="L216" s="27"/>
      <c r="M216" s="154"/>
      <c r="N216" s="155"/>
      <c r="O216" s="52"/>
      <c r="P216" s="52"/>
      <c r="Q216" s="52"/>
      <c r="R216" s="52"/>
      <c r="S216" s="52"/>
      <c r="T216" s="53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T216" s="14" t="s">
        <v>166</v>
      </c>
      <c r="AU216" s="14" t="s">
        <v>79</v>
      </c>
    </row>
    <row r="217" spans="1:65" s="2" customFormat="1" ht="21.75" customHeight="1">
      <c r="A217" s="26"/>
      <c r="B217" s="137"/>
      <c r="C217" s="138" t="s">
        <v>327</v>
      </c>
      <c r="D217" s="138" t="s">
        <v>160</v>
      </c>
      <c r="E217" s="139" t="s">
        <v>1265</v>
      </c>
      <c r="F217" s="140" t="s">
        <v>1266</v>
      </c>
      <c r="G217" s="141" t="s">
        <v>974</v>
      </c>
      <c r="H217" s="142">
        <v>18.849</v>
      </c>
      <c r="I217" s="143">
        <v>0</v>
      </c>
      <c r="J217" s="143">
        <f>ROUND(I217*H217,2)</f>
        <v>0</v>
      </c>
      <c r="K217" s="144"/>
      <c r="L217" s="145"/>
      <c r="M217" s="146" t="s">
        <v>1</v>
      </c>
      <c r="N217" s="147" t="s">
        <v>35</v>
      </c>
      <c r="O217" s="148">
        <v>0</v>
      </c>
      <c r="P217" s="148">
        <f>O217*H217</f>
        <v>0</v>
      </c>
      <c r="Q217" s="148">
        <v>0.13100000000000001</v>
      </c>
      <c r="R217" s="148">
        <f>Q217*H217</f>
        <v>2.4692190000000003</v>
      </c>
      <c r="S217" s="148">
        <v>0</v>
      </c>
      <c r="T217" s="149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195</v>
      </c>
      <c r="AT217" s="150" t="s">
        <v>160</v>
      </c>
      <c r="AU217" s="150" t="s">
        <v>79</v>
      </c>
      <c r="AY217" s="14" t="s">
        <v>159</v>
      </c>
      <c r="BE217" s="151">
        <f>IF(N217="základní",J217,0)</f>
        <v>0</v>
      </c>
      <c r="BF217" s="151">
        <f>IF(N217="snížená",J217,0)</f>
        <v>0</v>
      </c>
      <c r="BG217" s="151">
        <f>IF(N217="zákl. přenesená",J217,0)</f>
        <v>0</v>
      </c>
      <c r="BH217" s="151">
        <f>IF(N217="sníž. přenesená",J217,0)</f>
        <v>0</v>
      </c>
      <c r="BI217" s="151">
        <f>IF(N217="nulová",J217,0)</f>
        <v>0</v>
      </c>
      <c r="BJ217" s="14" t="s">
        <v>77</v>
      </c>
      <c r="BK217" s="151">
        <f>ROUND(I217*H217,2)</f>
        <v>0</v>
      </c>
      <c r="BL217" s="14" t="s">
        <v>91</v>
      </c>
      <c r="BM217" s="150" t="s">
        <v>1267</v>
      </c>
    </row>
    <row r="218" spans="1:65" s="2" customFormat="1" ht="11.25">
      <c r="A218" s="26"/>
      <c r="B218" s="27"/>
      <c r="C218" s="26"/>
      <c r="D218" s="152" t="s">
        <v>166</v>
      </c>
      <c r="E218" s="26"/>
      <c r="F218" s="153" t="s">
        <v>1266</v>
      </c>
      <c r="G218" s="26"/>
      <c r="H218" s="26"/>
      <c r="I218" s="26"/>
      <c r="J218" s="26"/>
      <c r="K218" s="26"/>
      <c r="L218" s="27"/>
      <c r="M218" s="154"/>
      <c r="N218" s="155"/>
      <c r="O218" s="52"/>
      <c r="P218" s="52"/>
      <c r="Q218" s="52"/>
      <c r="R218" s="52"/>
      <c r="S218" s="52"/>
      <c r="T218" s="53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T218" s="14" t="s">
        <v>166</v>
      </c>
      <c r="AU218" s="14" t="s">
        <v>79</v>
      </c>
    </row>
    <row r="219" spans="1:65" s="11" customFormat="1" ht="22.9" customHeight="1">
      <c r="B219" s="127"/>
      <c r="D219" s="128" t="s">
        <v>69</v>
      </c>
      <c r="E219" s="175" t="s">
        <v>199</v>
      </c>
      <c r="F219" s="175" t="s">
        <v>645</v>
      </c>
      <c r="J219" s="176">
        <f>BK219</f>
        <v>0</v>
      </c>
      <c r="L219" s="127"/>
      <c r="M219" s="131"/>
      <c r="N219" s="132"/>
      <c r="O219" s="132"/>
      <c r="P219" s="133">
        <f>SUM(P220:P225)</f>
        <v>12.082700000000003</v>
      </c>
      <c r="Q219" s="132"/>
      <c r="R219" s="133">
        <f>SUM(R220:R225)</f>
        <v>4.8277396999999995</v>
      </c>
      <c r="S219" s="132"/>
      <c r="T219" s="134">
        <f>SUM(T220:T225)</f>
        <v>1.0206</v>
      </c>
      <c r="AR219" s="128" t="s">
        <v>77</v>
      </c>
      <c r="AT219" s="135" t="s">
        <v>69</v>
      </c>
      <c r="AU219" s="135" t="s">
        <v>77</v>
      </c>
      <c r="AY219" s="128" t="s">
        <v>159</v>
      </c>
      <c r="BK219" s="136">
        <f>SUM(BK220:BK225)</f>
        <v>0</v>
      </c>
    </row>
    <row r="220" spans="1:65" s="2" customFormat="1" ht="33" customHeight="1">
      <c r="A220" s="26"/>
      <c r="B220" s="137"/>
      <c r="C220" s="157" t="s">
        <v>331</v>
      </c>
      <c r="D220" s="157" t="s">
        <v>186</v>
      </c>
      <c r="E220" s="158" t="s">
        <v>1268</v>
      </c>
      <c r="F220" s="159" t="s">
        <v>1269</v>
      </c>
      <c r="G220" s="160" t="s">
        <v>869</v>
      </c>
      <c r="H220" s="161">
        <v>24.5</v>
      </c>
      <c r="I220" s="162">
        <v>0</v>
      </c>
      <c r="J220" s="162">
        <f>ROUND(I220*H220,2)</f>
        <v>0</v>
      </c>
      <c r="K220" s="163"/>
      <c r="L220" s="27"/>
      <c r="M220" s="164" t="s">
        <v>1</v>
      </c>
      <c r="N220" s="165" t="s">
        <v>35</v>
      </c>
      <c r="O220" s="148">
        <v>0.27100000000000002</v>
      </c>
      <c r="P220" s="148">
        <f>O220*H220</f>
        <v>6.6395000000000008</v>
      </c>
      <c r="Q220" s="148">
        <v>0.16849059999999999</v>
      </c>
      <c r="R220" s="148">
        <f>Q220*H220</f>
        <v>4.1280196999999994</v>
      </c>
      <c r="S220" s="148">
        <v>0</v>
      </c>
      <c r="T220" s="149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91</v>
      </c>
      <c r="AT220" s="150" t="s">
        <v>186</v>
      </c>
      <c r="AU220" s="150" t="s">
        <v>79</v>
      </c>
      <c r="AY220" s="14" t="s">
        <v>159</v>
      </c>
      <c r="BE220" s="151">
        <f>IF(N220="základní",J220,0)</f>
        <v>0</v>
      </c>
      <c r="BF220" s="151">
        <f>IF(N220="snížená",J220,0)</f>
        <v>0</v>
      </c>
      <c r="BG220" s="151">
        <f>IF(N220="zákl. přenesená",J220,0)</f>
        <v>0</v>
      </c>
      <c r="BH220" s="151">
        <f>IF(N220="sníž. přenesená",J220,0)</f>
        <v>0</v>
      </c>
      <c r="BI220" s="151">
        <f>IF(N220="nulová",J220,0)</f>
        <v>0</v>
      </c>
      <c r="BJ220" s="14" t="s">
        <v>77</v>
      </c>
      <c r="BK220" s="151">
        <f>ROUND(I220*H220,2)</f>
        <v>0</v>
      </c>
      <c r="BL220" s="14" t="s">
        <v>91</v>
      </c>
      <c r="BM220" s="150" t="s">
        <v>1270</v>
      </c>
    </row>
    <row r="221" spans="1:65" s="2" customFormat="1" ht="29.25">
      <c r="A221" s="26"/>
      <c r="B221" s="27"/>
      <c r="C221" s="26"/>
      <c r="D221" s="152" t="s">
        <v>166</v>
      </c>
      <c r="E221" s="26"/>
      <c r="F221" s="153" t="s">
        <v>1271</v>
      </c>
      <c r="G221" s="26"/>
      <c r="H221" s="26"/>
      <c r="I221" s="26"/>
      <c r="J221" s="26"/>
      <c r="K221" s="26"/>
      <c r="L221" s="27"/>
      <c r="M221" s="154"/>
      <c r="N221" s="155"/>
      <c r="O221" s="52"/>
      <c r="P221" s="52"/>
      <c r="Q221" s="52"/>
      <c r="R221" s="52"/>
      <c r="S221" s="52"/>
      <c r="T221" s="53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T221" s="14" t="s">
        <v>166</v>
      </c>
      <c r="AU221" s="14" t="s">
        <v>79</v>
      </c>
    </row>
    <row r="222" spans="1:65" s="2" customFormat="1" ht="16.5" customHeight="1">
      <c r="A222" s="26"/>
      <c r="B222" s="137"/>
      <c r="C222" s="138" t="s">
        <v>335</v>
      </c>
      <c r="D222" s="138" t="s">
        <v>160</v>
      </c>
      <c r="E222" s="139" t="s">
        <v>1272</v>
      </c>
      <c r="F222" s="140" t="s">
        <v>1273</v>
      </c>
      <c r="G222" s="141" t="s">
        <v>869</v>
      </c>
      <c r="H222" s="142">
        <v>24.99</v>
      </c>
      <c r="I222" s="143">
        <v>0</v>
      </c>
      <c r="J222" s="143">
        <f>ROUND(I222*H222,2)</f>
        <v>0</v>
      </c>
      <c r="K222" s="144"/>
      <c r="L222" s="145"/>
      <c r="M222" s="146" t="s">
        <v>1</v>
      </c>
      <c r="N222" s="147" t="s">
        <v>35</v>
      </c>
      <c r="O222" s="148">
        <v>0</v>
      </c>
      <c r="P222" s="148">
        <f>O222*H222</f>
        <v>0</v>
      </c>
      <c r="Q222" s="148">
        <v>2.8000000000000001E-2</v>
      </c>
      <c r="R222" s="148">
        <f>Q222*H222</f>
        <v>0.69972000000000001</v>
      </c>
      <c r="S222" s="148">
        <v>0</v>
      </c>
      <c r="T222" s="149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195</v>
      </c>
      <c r="AT222" s="150" t="s">
        <v>160</v>
      </c>
      <c r="AU222" s="150" t="s">
        <v>79</v>
      </c>
      <c r="AY222" s="14" t="s">
        <v>159</v>
      </c>
      <c r="BE222" s="151">
        <f>IF(N222="základní",J222,0)</f>
        <v>0</v>
      </c>
      <c r="BF222" s="151">
        <f>IF(N222="snížená",J222,0)</f>
        <v>0</v>
      </c>
      <c r="BG222" s="151">
        <f>IF(N222="zákl. přenesená",J222,0)</f>
        <v>0</v>
      </c>
      <c r="BH222" s="151">
        <f>IF(N222="sníž. přenesená",J222,0)</f>
        <v>0</v>
      </c>
      <c r="BI222" s="151">
        <f>IF(N222="nulová",J222,0)</f>
        <v>0</v>
      </c>
      <c r="BJ222" s="14" t="s">
        <v>77</v>
      </c>
      <c r="BK222" s="151">
        <f>ROUND(I222*H222,2)</f>
        <v>0</v>
      </c>
      <c r="BL222" s="14" t="s">
        <v>91</v>
      </c>
      <c r="BM222" s="150" t="s">
        <v>1274</v>
      </c>
    </row>
    <row r="223" spans="1:65" s="2" customFormat="1" ht="11.25">
      <c r="A223" s="26"/>
      <c r="B223" s="27"/>
      <c r="C223" s="26"/>
      <c r="D223" s="152" t="s">
        <v>166</v>
      </c>
      <c r="E223" s="26"/>
      <c r="F223" s="153" t="s">
        <v>1273</v>
      </c>
      <c r="G223" s="26"/>
      <c r="H223" s="26"/>
      <c r="I223" s="26"/>
      <c r="J223" s="26"/>
      <c r="K223" s="26"/>
      <c r="L223" s="27"/>
      <c r="M223" s="154"/>
      <c r="N223" s="155"/>
      <c r="O223" s="52"/>
      <c r="P223" s="52"/>
      <c r="Q223" s="52"/>
      <c r="R223" s="52"/>
      <c r="S223" s="52"/>
      <c r="T223" s="53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T223" s="14" t="s">
        <v>166</v>
      </c>
      <c r="AU223" s="14" t="s">
        <v>79</v>
      </c>
    </row>
    <row r="224" spans="1:65" s="2" customFormat="1" ht="24.2" customHeight="1">
      <c r="A224" s="26"/>
      <c r="B224" s="137"/>
      <c r="C224" s="157" t="s">
        <v>339</v>
      </c>
      <c r="D224" s="157" t="s">
        <v>186</v>
      </c>
      <c r="E224" s="158" t="s">
        <v>1275</v>
      </c>
      <c r="F224" s="159" t="s">
        <v>1276</v>
      </c>
      <c r="G224" s="160" t="s">
        <v>869</v>
      </c>
      <c r="H224" s="161">
        <v>17.010000000000002</v>
      </c>
      <c r="I224" s="162">
        <v>0</v>
      </c>
      <c r="J224" s="162">
        <f>ROUND(I224*H224,2)</f>
        <v>0</v>
      </c>
      <c r="K224" s="163"/>
      <c r="L224" s="27"/>
      <c r="M224" s="164" t="s">
        <v>1</v>
      </c>
      <c r="N224" s="165" t="s">
        <v>35</v>
      </c>
      <c r="O224" s="148">
        <v>0.32</v>
      </c>
      <c r="P224" s="148">
        <f>O224*H224</f>
        <v>5.4432000000000009</v>
      </c>
      <c r="Q224" s="148">
        <v>0</v>
      </c>
      <c r="R224" s="148">
        <f>Q224*H224</f>
        <v>0</v>
      </c>
      <c r="S224" s="148">
        <v>0.06</v>
      </c>
      <c r="T224" s="149">
        <f>S224*H224</f>
        <v>1.0206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91</v>
      </c>
      <c r="AT224" s="150" t="s">
        <v>186</v>
      </c>
      <c r="AU224" s="150" t="s">
        <v>79</v>
      </c>
      <c r="AY224" s="14" t="s">
        <v>159</v>
      </c>
      <c r="BE224" s="151">
        <f>IF(N224="základní",J224,0)</f>
        <v>0</v>
      </c>
      <c r="BF224" s="151">
        <f>IF(N224="snížená",J224,0)</f>
        <v>0</v>
      </c>
      <c r="BG224" s="151">
        <f>IF(N224="zákl. přenesená",J224,0)</f>
        <v>0</v>
      </c>
      <c r="BH224" s="151">
        <f>IF(N224="sníž. přenesená",J224,0)</f>
        <v>0</v>
      </c>
      <c r="BI224" s="151">
        <f>IF(N224="nulová",J224,0)</f>
        <v>0</v>
      </c>
      <c r="BJ224" s="14" t="s">
        <v>77</v>
      </c>
      <c r="BK224" s="151">
        <f>ROUND(I224*H224,2)</f>
        <v>0</v>
      </c>
      <c r="BL224" s="14" t="s">
        <v>91</v>
      </c>
      <c r="BM224" s="150" t="s">
        <v>1277</v>
      </c>
    </row>
    <row r="225" spans="1:65" s="2" customFormat="1" ht="29.25">
      <c r="A225" s="26"/>
      <c r="B225" s="27"/>
      <c r="C225" s="26"/>
      <c r="D225" s="152" t="s">
        <v>166</v>
      </c>
      <c r="E225" s="26"/>
      <c r="F225" s="153" t="s">
        <v>1278</v>
      </c>
      <c r="G225" s="26"/>
      <c r="H225" s="26"/>
      <c r="I225" s="26"/>
      <c r="J225" s="26"/>
      <c r="K225" s="26"/>
      <c r="L225" s="27"/>
      <c r="M225" s="154"/>
      <c r="N225" s="155"/>
      <c r="O225" s="52"/>
      <c r="P225" s="52"/>
      <c r="Q225" s="52"/>
      <c r="R225" s="52"/>
      <c r="S225" s="52"/>
      <c r="T225" s="53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T225" s="14" t="s">
        <v>166</v>
      </c>
      <c r="AU225" s="14" t="s">
        <v>79</v>
      </c>
    </row>
    <row r="226" spans="1:65" s="11" customFormat="1" ht="22.9" customHeight="1">
      <c r="B226" s="127"/>
      <c r="D226" s="128" t="s">
        <v>69</v>
      </c>
      <c r="E226" s="175" t="s">
        <v>1279</v>
      </c>
      <c r="F226" s="175" t="s">
        <v>1280</v>
      </c>
      <c r="J226" s="176">
        <f>BK226</f>
        <v>0</v>
      </c>
      <c r="L226" s="127"/>
      <c r="M226" s="131"/>
      <c r="N226" s="132"/>
      <c r="O226" s="132"/>
      <c r="P226" s="133">
        <f>SUM(P227:P230)</f>
        <v>38.819955999999998</v>
      </c>
      <c r="Q226" s="132"/>
      <c r="R226" s="133">
        <f>SUM(R227:R230)</f>
        <v>0</v>
      </c>
      <c r="S226" s="132"/>
      <c r="T226" s="134">
        <f>SUM(T227:T230)</f>
        <v>0</v>
      </c>
      <c r="AR226" s="128" t="s">
        <v>77</v>
      </c>
      <c r="AT226" s="135" t="s">
        <v>69</v>
      </c>
      <c r="AU226" s="135" t="s">
        <v>77</v>
      </c>
      <c r="AY226" s="128" t="s">
        <v>159</v>
      </c>
      <c r="BK226" s="136">
        <f>SUM(BK227:BK230)</f>
        <v>0</v>
      </c>
    </row>
    <row r="227" spans="1:65" s="2" customFormat="1" ht="24.2" customHeight="1">
      <c r="A227" s="26"/>
      <c r="B227" s="137"/>
      <c r="C227" s="157" t="s">
        <v>344</v>
      </c>
      <c r="D227" s="157" t="s">
        <v>186</v>
      </c>
      <c r="E227" s="158" t="s">
        <v>1281</v>
      </c>
      <c r="F227" s="159" t="s">
        <v>1282</v>
      </c>
      <c r="G227" s="160" t="s">
        <v>653</v>
      </c>
      <c r="H227" s="161">
        <v>27.454000000000001</v>
      </c>
      <c r="I227" s="162">
        <v>0</v>
      </c>
      <c r="J227" s="162">
        <f>ROUND(I227*H227,2)</f>
        <v>0</v>
      </c>
      <c r="K227" s="163"/>
      <c r="L227" s="27"/>
      <c r="M227" s="164" t="s">
        <v>1</v>
      </c>
      <c r="N227" s="165" t="s">
        <v>35</v>
      </c>
      <c r="O227" s="148">
        <v>1.1419999999999999</v>
      </c>
      <c r="P227" s="148">
        <f>O227*H227</f>
        <v>31.352467999999998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91</v>
      </c>
      <c r="AT227" s="150" t="s">
        <v>186</v>
      </c>
      <c r="AU227" s="150" t="s">
        <v>79</v>
      </c>
      <c r="AY227" s="14" t="s">
        <v>159</v>
      </c>
      <c r="BE227" s="151">
        <f>IF(N227="základní",J227,0)</f>
        <v>0</v>
      </c>
      <c r="BF227" s="151">
        <f>IF(N227="snížená",J227,0)</f>
        <v>0</v>
      </c>
      <c r="BG227" s="151">
        <f>IF(N227="zákl. přenesená",J227,0)</f>
        <v>0</v>
      </c>
      <c r="BH227" s="151">
        <f>IF(N227="sníž. přenesená",J227,0)</f>
        <v>0</v>
      </c>
      <c r="BI227" s="151">
        <f>IF(N227="nulová",J227,0)</f>
        <v>0</v>
      </c>
      <c r="BJ227" s="14" t="s">
        <v>77</v>
      </c>
      <c r="BK227" s="151">
        <f>ROUND(I227*H227,2)</f>
        <v>0</v>
      </c>
      <c r="BL227" s="14" t="s">
        <v>91</v>
      </c>
      <c r="BM227" s="150" t="s">
        <v>1283</v>
      </c>
    </row>
    <row r="228" spans="1:65" s="2" customFormat="1" ht="29.25">
      <c r="A228" s="26"/>
      <c r="B228" s="27"/>
      <c r="C228" s="26"/>
      <c r="D228" s="152" t="s">
        <v>166</v>
      </c>
      <c r="E228" s="26"/>
      <c r="F228" s="153" t="s">
        <v>1284</v>
      </c>
      <c r="G228" s="26"/>
      <c r="H228" s="26"/>
      <c r="I228" s="26"/>
      <c r="J228" s="26"/>
      <c r="K228" s="26"/>
      <c r="L228" s="27"/>
      <c r="M228" s="154"/>
      <c r="N228" s="155"/>
      <c r="O228" s="52"/>
      <c r="P228" s="52"/>
      <c r="Q228" s="52"/>
      <c r="R228" s="52"/>
      <c r="S228" s="52"/>
      <c r="T228" s="53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T228" s="14" t="s">
        <v>166</v>
      </c>
      <c r="AU228" s="14" t="s">
        <v>79</v>
      </c>
    </row>
    <row r="229" spans="1:65" s="2" customFormat="1" ht="24.2" customHeight="1">
      <c r="A229" s="26"/>
      <c r="B229" s="137"/>
      <c r="C229" s="157" t="s">
        <v>349</v>
      </c>
      <c r="D229" s="157" t="s">
        <v>186</v>
      </c>
      <c r="E229" s="158" t="s">
        <v>1285</v>
      </c>
      <c r="F229" s="159" t="s">
        <v>1286</v>
      </c>
      <c r="G229" s="160" t="s">
        <v>653</v>
      </c>
      <c r="H229" s="161">
        <v>27.454000000000001</v>
      </c>
      <c r="I229" s="162">
        <v>0</v>
      </c>
      <c r="J229" s="162">
        <f>ROUND(I229*H229,2)</f>
        <v>0</v>
      </c>
      <c r="K229" s="163"/>
      <c r="L229" s="27"/>
      <c r="M229" s="164" t="s">
        <v>1</v>
      </c>
      <c r="N229" s="165" t="s">
        <v>35</v>
      </c>
      <c r="O229" s="148">
        <v>0.27200000000000002</v>
      </c>
      <c r="P229" s="148">
        <f>O229*H229</f>
        <v>7.4674880000000003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91</v>
      </c>
      <c r="AT229" s="150" t="s">
        <v>186</v>
      </c>
      <c r="AU229" s="150" t="s">
        <v>79</v>
      </c>
      <c r="AY229" s="14" t="s">
        <v>159</v>
      </c>
      <c r="BE229" s="151">
        <f>IF(N229="základní",J229,0)</f>
        <v>0</v>
      </c>
      <c r="BF229" s="151">
        <f>IF(N229="snížená",J229,0)</f>
        <v>0</v>
      </c>
      <c r="BG229" s="151">
        <f>IF(N229="zákl. přenesená",J229,0)</f>
        <v>0</v>
      </c>
      <c r="BH229" s="151">
        <f>IF(N229="sníž. přenesená",J229,0)</f>
        <v>0</v>
      </c>
      <c r="BI229" s="151">
        <f>IF(N229="nulová",J229,0)</f>
        <v>0</v>
      </c>
      <c r="BJ229" s="14" t="s">
        <v>77</v>
      </c>
      <c r="BK229" s="151">
        <f>ROUND(I229*H229,2)</f>
        <v>0</v>
      </c>
      <c r="BL229" s="14" t="s">
        <v>91</v>
      </c>
      <c r="BM229" s="150" t="s">
        <v>1287</v>
      </c>
    </row>
    <row r="230" spans="1:65" s="2" customFormat="1" ht="39">
      <c r="A230" s="26"/>
      <c r="B230" s="27"/>
      <c r="C230" s="26"/>
      <c r="D230" s="152" t="s">
        <v>166</v>
      </c>
      <c r="E230" s="26"/>
      <c r="F230" s="153" t="s">
        <v>1288</v>
      </c>
      <c r="G230" s="26"/>
      <c r="H230" s="26"/>
      <c r="I230" s="26"/>
      <c r="J230" s="26"/>
      <c r="K230" s="26"/>
      <c r="L230" s="27"/>
      <c r="M230" s="154"/>
      <c r="N230" s="155"/>
      <c r="O230" s="52"/>
      <c r="P230" s="52"/>
      <c r="Q230" s="52"/>
      <c r="R230" s="52"/>
      <c r="S230" s="52"/>
      <c r="T230" s="53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T230" s="14" t="s">
        <v>166</v>
      </c>
      <c r="AU230" s="14" t="s">
        <v>79</v>
      </c>
    </row>
    <row r="231" spans="1:65" s="11" customFormat="1" ht="25.9" customHeight="1">
      <c r="B231" s="127"/>
      <c r="D231" s="128" t="s">
        <v>69</v>
      </c>
      <c r="E231" s="129" t="s">
        <v>160</v>
      </c>
      <c r="F231" s="129" t="s">
        <v>671</v>
      </c>
      <c r="J231" s="130">
        <f>BK231</f>
        <v>0</v>
      </c>
      <c r="L231" s="127"/>
      <c r="M231" s="131"/>
      <c r="N231" s="132"/>
      <c r="O231" s="132"/>
      <c r="P231" s="133">
        <f>P232</f>
        <v>3.06</v>
      </c>
      <c r="Q231" s="132"/>
      <c r="R231" s="133">
        <f>R232</f>
        <v>1.1800000000000001E-2</v>
      </c>
      <c r="S231" s="132"/>
      <c r="T231" s="134">
        <f>T232</f>
        <v>0</v>
      </c>
      <c r="AR231" s="128" t="s">
        <v>86</v>
      </c>
      <c r="AT231" s="135" t="s">
        <v>69</v>
      </c>
      <c r="AU231" s="135" t="s">
        <v>70</v>
      </c>
      <c r="AY231" s="128" t="s">
        <v>159</v>
      </c>
      <c r="BK231" s="136">
        <f>BK232</f>
        <v>0</v>
      </c>
    </row>
    <row r="232" spans="1:65" s="11" customFormat="1" ht="22.9" customHeight="1">
      <c r="B232" s="127"/>
      <c r="D232" s="128" t="s">
        <v>69</v>
      </c>
      <c r="E232" s="175" t="s">
        <v>1289</v>
      </c>
      <c r="F232" s="175" t="s">
        <v>1290</v>
      </c>
      <c r="J232" s="176">
        <f>BK232</f>
        <v>0</v>
      </c>
      <c r="L232" s="127"/>
      <c r="M232" s="131"/>
      <c r="N232" s="132"/>
      <c r="O232" s="132"/>
      <c r="P232" s="133">
        <f>SUM(P233:P238)</f>
        <v>3.06</v>
      </c>
      <c r="Q232" s="132"/>
      <c r="R232" s="133">
        <f>SUM(R233:R238)</f>
        <v>1.1800000000000001E-2</v>
      </c>
      <c r="S232" s="132"/>
      <c r="T232" s="134">
        <f>SUM(T233:T238)</f>
        <v>0</v>
      </c>
      <c r="AR232" s="128" t="s">
        <v>86</v>
      </c>
      <c r="AT232" s="135" t="s">
        <v>69</v>
      </c>
      <c r="AU232" s="135" t="s">
        <v>77</v>
      </c>
      <c r="AY232" s="128" t="s">
        <v>159</v>
      </c>
      <c r="BK232" s="136">
        <f>SUM(BK233:BK238)</f>
        <v>0</v>
      </c>
    </row>
    <row r="233" spans="1:65" s="2" customFormat="1" ht="33" customHeight="1">
      <c r="A233" s="26"/>
      <c r="B233" s="137"/>
      <c r="C233" s="157" t="s">
        <v>354</v>
      </c>
      <c r="D233" s="157" t="s">
        <v>186</v>
      </c>
      <c r="E233" s="158" t="s">
        <v>1291</v>
      </c>
      <c r="F233" s="159" t="s">
        <v>1292</v>
      </c>
      <c r="G233" s="160" t="s">
        <v>869</v>
      </c>
      <c r="H233" s="161">
        <v>10</v>
      </c>
      <c r="I233" s="162">
        <v>0</v>
      </c>
      <c r="J233" s="162">
        <f>ROUND(I233*H233,2)</f>
        <v>0</v>
      </c>
      <c r="K233" s="163"/>
      <c r="L233" s="27"/>
      <c r="M233" s="164" t="s">
        <v>1</v>
      </c>
      <c r="N233" s="165" t="s">
        <v>35</v>
      </c>
      <c r="O233" s="148">
        <v>0.30599999999999999</v>
      </c>
      <c r="P233" s="148">
        <f>O233*H233</f>
        <v>3.06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189</v>
      </c>
      <c r="AT233" s="150" t="s">
        <v>186</v>
      </c>
      <c r="AU233" s="150" t="s">
        <v>79</v>
      </c>
      <c r="AY233" s="14" t="s">
        <v>159</v>
      </c>
      <c r="BE233" s="151">
        <f>IF(N233="základní",J233,0)</f>
        <v>0</v>
      </c>
      <c r="BF233" s="151">
        <f>IF(N233="snížená",J233,0)</f>
        <v>0</v>
      </c>
      <c r="BG233" s="151">
        <f>IF(N233="zákl. přenesená",J233,0)</f>
        <v>0</v>
      </c>
      <c r="BH233" s="151">
        <f>IF(N233="sníž. přenesená",J233,0)</f>
        <v>0</v>
      </c>
      <c r="BI233" s="151">
        <f>IF(N233="nulová",J233,0)</f>
        <v>0</v>
      </c>
      <c r="BJ233" s="14" t="s">
        <v>77</v>
      </c>
      <c r="BK233" s="151">
        <f>ROUND(I233*H233,2)</f>
        <v>0</v>
      </c>
      <c r="BL233" s="14" t="s">
        <v>189</v>
      </c>
      <c r="BM233" s="150" t="s">
        <v>1293</v>
      </c>
    </row>
    <row r="234" spans="1:65" s="2" customFormat="1" ht="29.25">
      <c r="A234" s="26"/>
      <c r="B234" s="27"/>
      <c r="C234" s="26"/>
      <c r="D234" s="152" t="s">
        <v>166</v>
      </c>
      <c r="E234" s="26"/>
      <c r="F234" s="153" t="s">
        <v>1294</v>
      </c>
      <c r="G234" s="26"/>
      <c r="H234" s="26"/>
      <c r="I234" s="26"/>
      <c r="J234" s="26"/>
      <c r="K234" s="26"/>
      <c r="L234" s="27"/>
      <c r="M234" s="154"/>
      <c r="N234" s="155"/>
      <c r="O234" s="52"/>
      <c r="P234" s="52"/>
      <c r="Q234" s="52"/>
      <c r="R234" s="52"/>
      <c r="S234" s="52"/>
      <c r="T234" s="53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T234" s="14" t="s">
        <v>166</v>
      </c>
      <c r="AU234" s="14" t="s">
        <v>79</v>
      </c>
    </row>
    <row r="235" spans="1:65" s="2" customFormat="1" ht="16.5" customHeight="1">
      <c r="A235" s="26"/>
      <c r="B235" s="137"/>
      <c r="C235" s="138" t="s">
        <v>359</v>
      </c>
      <c r="D235" s="138" t="s">
        <v>160</v>
      </c>
      <c r="E235" s="139" t="s">
        <v>1295</v>
      </c>
      <c r="F235" s="140" t="s">
        <v>1296</v>
      </c>
      <c r="G235" s="141" t="s">
        <v>1297</v>
      </c>
      <c r="H235" s="142">
        <v>10.5</v>
      </c>
      <c r="I235" s="143">
        <v>0</v>
      </c>
      <c r="J235" s="143">
        <f>ROUND(I235*H235,2)</f>
        <v>0</v>
      </c>
      <c r="K235" s="144"/>
      <c r="L235" s="145"/>
      <c r="M235" s="146" t="s">
        <v>1</v>
      </c>
      <c r="N235" s="147" t="s">
        <v>35</v>
      </c>
      <c r="O235" s="148">
        <v>0</v>
      </c>
      <c r="P235" s="148">
        <f>O235*H235</f>
        <v>0</v>
      </c>
      <c r="Q235" s="148">
        <v>1E-3</v>
      </c>
      <c r="R235" s="148">
        <f>Q235*H235</f>
        <v>1.0500000000000001E-2</v>
      </c>
      <c r="S235" s="148">
        <v>0</v>
      </c>
      <c r="T235" s="149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164</v>
      </c>
      <c r="AT235" s="150" t="s">
        <v>160</v>
      </c>
      <c r="AU235" s="150" t="s">
        <v>79</v>
      </c>
      <c r="AY235" s="14" t="s">
        <v>159</v>
      </c>
      <c r="BE235" s="151">
        <f>IF(N235="základní",J235,0)</f>
        <v>0</v>
      </c>
      <c r="BF235" s="151">
        <f>IF(N235="snížená",J235,0)</f>
        <v>0</v>
      </c>
      <c r="BG235" s="151">
        <f>IF(N235="zákl. přenesená",J235,0)</f>
        <v>0</v>
      </c>
      <c r="BH235" s="151">
        <f>IF(N235="sníž. přenesená",J235,0)</f>
        <v>0</v>
      </c>
      <c r="BI235" s="151">
        <f>IF(N235="nulová",J235,0)</f>
        <v>0</v>
      </c>
      <c r="BJ235" s="14" t="s">
        <v>77</v>
      </c>
      <c r="BK235" s="151">
        <f>ROUND(I235*H235,2)</f>
        <v>0</v>
      </c>
      <c r="BL235" s="14" t="s">
        <v>164</v>
      </c>
      <c r="BM235" s="150" t="s">
        <v>1298</v>
      </c>
    </row>
    <row r="236" spans="1:65" s="2" customFormat="1" ht="11.25">
      <c r="A236" s="26"/>
      <c r="B236" s="27"/>
      <c r="C236" s="26"/>
      <c r="D236" s="152" t="s">
        <v>166</v>
      </c>
      <c r="E236" s="26"/>
      <c r="F236" s="153" t="s">
        <v>1296</v>
      </c>
      <c r="G236" s="26"/>
      <c r="H236" s="26"/>
      <c r="I236" s="26"/>
      <c r="J236" s="26"/>
      <c r="K236" s="26"/>
      <c r="L236" s="27"/>
      <c r="M236" s="154"/>
      <c r="N236" s="155"/>
      <c r="O236" s="52"/>
      <c r="P236" s="52"/>
      <c r="Q236" s="52"/>
      <c r="R236" s="52"/>
      <c r="S236" s="52"/>
      <c r="T236" s="53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T236" s="14" t="s">
        <v>166</v>
      </c>
      <c r="AU236" s="14" t="s">
        <v>79</v>
      </c>
    </row>
    <row r="237" spans="1:65" s="2" customFormat="1" ht="24.2" customHeight="1">
      <c r="A237" s="26"/>
      <c r="B237" s="137"/>
      <c r="C237" s="138" t="s">
        <v>364</v>
      </c>
      <c r="D237" s="138" t="s">
        <v>160</v>
      </c>
      <c r="E237" s="139" t="s">
        <v>1299</v>
      </c>
      <c r="F237" s="140" t="s">
        <v>1300</v>
      </c>
      <c r="G237" s="141" t="s">
        <v>163</v>
      </c>
      <c r="H237" s="142">
        <v>5</v>
      </c>
      <c r="I237" s="143">
        <v>0</v>
      </c>
      <c r="J237" s="143">
        <f>ROUND(I237*H237,2)</f>
        <v>0</v>
      </c>
      <c r="K237" s="144"/>
      <c r="L237" s="145"/>
      <c r="M237" s="146" t="s">
        <v>1</v>
      </c>
      <c r="N237" s="147" t="s">
        <v>35</v>
      </c>
      <c r="O237" s="148">
        <v>0</v>
      </c>
      <c r="P237" s="148">
        <f>O237*H237</f>
        <v>0</v>
      </c>
      <c r="Q237" s="148">
        <v>2.5999999999999998E-4</v>
      </c>
      <c r="R237" s="148">
        <f>Q237*H237</f>
        <v>1.2999999999999999E-3</v>
      </c>
      <c r="S237" s="148">
        <v>0</v>
      </c>
      <c r="T237" s="149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164</v>
      </c>
      <c r="AT237" s="150" t="s">
        <v>160</v>
      </c>
      <c r="AU237" s="150" t="s">
        <v>79</v>
      </c>
      <c r="AY237" s="14" t="s">
        <v>159</v>
      </c>
      <c r="BE237" s="151">
        <f>IF(N237="základní",J237,0)</f>
        <v>0</v>
      </c>
      <c r="BF237" s="151">
        <f>IF(N237="snížená",J237,0)</f>
        <v>0</v>
      </c>
      <c r="BG237" s="151">
        <f>IF(N237="zákl. přenesená",J237,0)</f>
        <v>0</v>
      </c>
      <c r="BH237" s="151">
        <f>IF(N237="sníž. přenesená",J237,0)</f>
        <v>0</v>
      </c>
      <c r="BI237" s="151">
        <f>IF(N237="nulová",J237,0)</f>
        <v>0</v>
      </c>
      <c r="BJ237" s="14" t="s">
        <v>77</v>
      </c>
      <c r="BK237" s="151">
        <f>ROUND(I237*H237,2)</f>
        <v>0</v>
      </c>
      <c r="BL237" s="14" t="s">
        <v>164</v>
      </c>
      <c r="BM237" s="150" t="s">
        <v>1301</v>
      </c>
    </row>
    <row r="238" spans="1:65" s="2" customFormat="1" ht="11.25">
      <c r="A238" s="26"/>
      <c r="B238" s="27"/>
      <c r="C238" s="26"/>
      <c r="D238" s="152" t="s">
        <v>166</v>
      </c>
      <c r="E238" s="26"/>
      <c r="F238" s="153" t="s">
        <v>1300</v>
      </c>
      <c r="G238" s="26"/>
      <c r="H238" s="26"/>
      <c r="I238" s="26"/>
      <c r="J238" s="26"/>
      <c r="K238" s="26"/>
      <c r="L238" s="27"/>
      <c r="M238" s="167"/>
      <c r="N238" s="168"/>
      <c r="O238" s="169"/>
      <c r="P238" s="169"/>
      <c r="Q238" s="169"/>
      <c r="R238" s="169"/>
      <c r="S238" s="169"/>
      <c r="T238" s="170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T238" s="14" t="s">
        <v>166</v>
      </c>
      <c r="AU238" s="14" t="s">
        <v>79</v>
      </c>
    </row>
    <row r="239" spans="1:65" s="2" customFormat="1" ht="6.95" customHeight="1">
      <c r="A239" s="26"/>
      <c r="B239" s="41"/>
      <c r="C239" s="42"/>
      <c r="D239" s="42"/>
      <c r="E239" s="42"/>
      <c r="F239" s="42"/>
      <c r="G239" s="42"/>
      <c r="H239" s="42"/>
      <c r="I239" s="42"/>
      <c r="J239" s="42"/>
      <c r="K239" s="42"/>
      <c r="L239" s="27"/>
      <c r="M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</row>
  </sheetData>
  <autoFilter ref="C129:K238" xr:uid="{00000000-0009-0000-0000-000008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zakázky</vt:lpstr>
      <vt:lpstr>01.1 - Technologická část...</vt:lpstr>
      <vt:lpstr>01.2 - Stavební část - URS</vt:lpstr>
      <vt:lpstr>01.3 - Demontáže</vt:lpstr>
      <vt:lpstr>01.4 - Dodávky SSZT - NEO...</vt:lpstr>
      <vt:lpstr>02.1 - Počítače náprav</vt:lpstr>
      <vt:lpstr>03.1 - Technologická část</vt:lpstr>
      <vt:lpstr>03.2 - Stavební část</vt:lpstr>
      <vt:lpstr>SO 01-71-01 - Železniční ...</vt:lpstr>
      <vt:lpstr>SO 01-86-01 - Přípojka na...</vt:lpstr>
      <vt:lpstr>VON - Vedlejší a ostatní ...</vt:lpstr>
      <vt:lpstr>'01.1 - Technologická část...'!Názvy_tisku</vt:lpstr>
      <vt:lpstr>'01.2 - Stavební část - URS'!Názvy_tisku</vt:lpstr>
      <vt:lpstr>'01.3 - Demontáže'!Názvy_tisku</vt:lpstr>
      <vt:lpstr>'01.4 - Dodávky SSZT - NEO...'!Názvy_tisku</vt:lpstr>
      <vt:lpstr>'02.1 - Počítače náprav'!Názvy_tisku</vt:lpstr>
      <vt:lpstr>'03.1 - Technologická část'!Názvy_tisku</vt:lpstr>
      <vt:lpstr>'03.2 - Stavební část'!Názvy_tisku</vt:lpstr>
      <vt:lpstr>'Rekapitulace zakázky'!Názvy_tisku</vt:lpstr>
      <vt:lpstr>'SO 01-71-01 - Železniční ...'!Názvy_tisku</vt:lpstr>
      <vt:lpstr>'SO 01-86-01 - Přípojka na...'!Názvy_tisku</vt:lpstr>
      <vt:lpstr>'VON - Vedlejší a ostatní ...'!Názvy_tisku</vt:lpstr>
      <vt:lpstr>'01.1 - Technologická část...'!Oblast_tisku</vt:lpstr>
      <vt:lpstr>'01.2 - Stavební část - URS'!Oblast_tisku</vt:lpstr>
      <vt:lpstr>'01.3 - Demontáže'!Oblast_tisku</vt:lpstr>
      <vt:lpstr>'01.4 - Dodávky SSZT - NEO...'!Oblast_tisku</vt:lpstr>
      <vt:lpstr>'02.1 - Počítače náprav'!Oblast_tisku</vt:lpstr>
      <vt:lpstr>'03.1 - Technologická část'!Oblast_tisku</vt:lpstr>
      <vt:lpstr>'03.2 - Stavební část'!Oblast_tisku</vt:lpstr>
      <vt:lpstr>'Rekapitulace zakázky'!Oblast_tisku</vt:lpstr>
      <vt:lpstr>'SO 01-71-01 - Železniční ...'!Oblast_tisku</vt:lpstr>
      <vt:lpstr>'SO 01-86-01 - Přípojka na...'!Oblast_tisku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Hlavatý</dc:creator>
  <cp:lastModifiedBy>Martin Rynda</cp:lastModifiedBy>
  <dcterms:created xsi:type="dcterms:W3CDTF">2022-01-10T12:53:54Z</dcterms:created>
  <dcterms:modified xsi:type="dcterms:W3CDTF">2022-01-11T20:38:34Z</dcterms:modified>
</cp:coreProperties>
</file>